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codeName="ThisWorkbook" defaultThemeVersion="166925"/>
  <mc:AlternateContent xmlns:mc="http://schemas.openxmlformats.org/markup-compatibility/2006">
    <mc:Choice Requires="x15">
      <x15ac:absPath xmlns:x15ac="http://schemas.microsoft.com/office/spreadsheetml/2010/11/ac" url="https://caib.sharepoint.com/sites/ARXIUS-DGFONS/Documents/OIE/05. SEGUIMENT/02. EXECUCIO CAIB/07 Informes de seguiment/19_Informe de seguiment 30.09.25/"/>
    </mc:Choice>
  </mc:AlternateContent>
  <xr:revisionPtr revIDLastSave="1645" documentId="13_ncr:1_{FDB1965B-A73F-42BD-A6B3-F9A62CE2476D}" xr6:coauthVersionLast="47" xr6:coauthVersionMax="47" xr10:uidLastSave="{0458C740-77CD-4D9B-B5B8-DF1B793E9C1D}"/>
  <bookViews>
    <workbookView xWindow="-28920" yWindow="-120" windowWidth="29040" windowHeight="15840" tabRatio="849" activeTab="2" xr2:uid="{00000000-000D-0000-FFFF-FFFF00000000}"/>
  </bookViews>
  <sheets>
    <sheet name="Plantilla" sheetId="45" r:id="rId1"/>
    <sheet name="AUX" sheetId="740" r:id="rId2"/>
    <sheet name="Energia i canvi climàtic" sheetId="829" r:id="rId3"/>
    <sheet name="Educació" sheetId="830" r:id="rId4"/>
    <sheet name="Ocupació" sheetId="831" r:id="rId5"/>
    <sheet name="Cultura" sheetId="832" r:id="rId6"/>
    <sheet name="Mobilitat" sheetId="833" r:id="rId7"/>
    <sheet name="Medi ambient" sheetId="834" r:id="rId8"/>
    <sheet name="Serveis socials i dependència" sheetId="835" r:id="rId9"/>
    <sheet name="Turisme" sheetId="836" r:id="rId10"/>
    <sheet name="Sector primari i alimentació" sheetId="837" r:id="rId11"/>
    <sheet name="Esports" sheetId="838" r:id="rId12"/>
    <sheet name="Investigació i transferència de" sheetId="839" r:id="rId13"/>
    <sheet name="Innovació i tecnologia" sheetId="840" r:id="rId14"/>
    <sheet name="Habitatge" sheetId="841" r:id="rId15"/>
    <sheet name="Empreses i autònoms" sheetId="842" r:id="rId16"/>
    <sheet name="Salut i benestar" sheetId="843" r:id="rId17"/>
    <sheet name="Igualtat" sheetId="844" r:id="rId18"/>
    <sheet name="Industria" sheetId="846" r:id="rId19"/>
    <sheet name="Cicle de l'aigua" sheetId="847" r:id="rId20"/>
    <sheet name="Residus" sheetId="848" r:id="rId21"/>
    <sheet name="Govern obert" sheetId="849" r:id="rId22"/>
    <sheet name="Infancia, joventut i famílies" sheetId="850" r:id="rId23"/>
  </sheets>
  <functionGroups builtInGroupCount="19"/>
  <definedNames>
    <definedName name="_1viewns_Z7_AVEQAI930OBRD02JPMTPG21006__form1_URLExpedienteAcuerdoMarco">#N/A</definedName>
    <definedName name="_xleta.SUM" hidden="1" xlm="1">#NAME?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2" i="848" l="1"/>
  <c r="D32" i="848"/>
  <c r="E10" i="846"/>
  <c r="D10" i="846"/>
  <c r="E49" i="842"/>
  <c r="D49" i="842"/>
  <c r="E34" i="837"/>
  <c r="D34" i="837"/>
  <c r="E69" i="834"/>
  <c r="D69" i="834"/>
  <c r="E67" i="831"/>
  <c r="D67" i="831"/>
  <c r="D37" i="833" l="1"/>
  <c r="D47" i="843"/>
  <c r="D42" i="843"/>
  <c r="D55" i="840"/>
  <c r="D54" i="840"/>
  <c r="D53" i="840"/>
  <c r="D52" i="840"/>
  <c r="D117" i="830" l="1"/>
  <c r="D116" i="830"/>
  <c r="D115" i="830"/>
  <c r="E87" i="829"/>
  <c r="E89" i="829" s="1"/>
  <c r="E86" i="829"/>
  <c r="E85" i="829"/>
  <c r="D17" i="840" l="1"/>
  <c r="J10" i="834"/>
  <c r="J11" i="834" s="1"/>
  <c r="E26" i="847" l="1"/>
  <c r="D26" i="847"/>
  <c r="F21" i="847"/>
  <c r="E21" i="847"/>
  <c r="D21" i="847"/>
  <c r="F42" i="843"/>
  <c r="E42" i="843"/>
  <c r="F31" i="833" l="1"/>
  <c r="E31" i="833"/>
  <c r="D31" i="833"/>
  <c r="D57" i="831"/>
  <c r="E117" i="830" l="1"/>
  <c r="F110" i="830"/>
  <c r="E110" i="830"/>
  <c r="D110" i="830"/>
  <c r="D86" i="829"/>
  <c r="D85" i="829"/>
  <c r="D87" i="829" l="1"/>
  <c r="J17" i="840" l="1"/>
  <c r="E52" i="847" l="1"/>
  <c r="D52" i="847"/>
  <c r="E82" i="840"/>
  <c r="E106" i="829"/>
  <c r="D106" i="829"/>
  <c r="F15" i="850" l="1"/>
  <c r="E15" i="850"/>
  <c r="E19" i="850" s="1"/>
  <c r="D15" i="850"/>
  <c r="D19" i="850" s="1"/>
  <c r="E26" i="849"/>
  <c r="D26" i="849"/>
  <c r="F20" i="849"/>
  <c r="E20" i="849"/>
  <c r="D20" i="849"/>
  <c r="E24" i="848"/>
  <c r="D24" i="848"/>
  <c r="F20" i="848"/>
  <c r="E20" i="848"/>
  <c r="D20" i="848"/>
  <c r="D57" i="840"/>
  <c r="E55" i="840"/>
  <c r="E54" i="840"/>
  <c r="E52" i="840"/>
  <c r="G19" i="850" l="1"/>
  <c r="G26" i="849"/>
  <c r="G24" i="848"/>
  <c r="G26" i="847"/>
  <c r="E42" i="834" l="1"/>
  <c r="D36" i="833"/>
  <c r="E115" i="830"/>
  <c r="F80" i="829"/>
  <c r="E80" i="829"/>
  <c r="D80" i="829"/>
  <c r="I10" i="850" l="1"/>
  <c r="H10" i="850"/>
  <c r="G10" i="850"/>
  <c r="F10" i="850"/>
  <c r="E10" i="850"/>
  <c r="D10" i="850"/>
  <c r="C10" i="850"/>
  <c r="J9" i="850"/>
  <c r="J10" i="850" s="1"/>
  <c r="C19" i="850" s="1"/>
  <c r="I10" i="849"/>
  <c r="H10" i="849"/>
  <c r="F10" i="849"/>
  <c r="E10" i="849"/>
  <c r="D10" i="849"/>
  <c r="C10" i="849"/>
  <c r="J9" i="849"/>
  <c r="J10" i="849" s="1"/>
  <c r="C26" i="849" s="1"/>
  <c r="G10" i="849"/>
  <c r="G9" i="848"/>
  <c r="J9" i="848" s="1"/>
  <c r="I10" i="848"/>
  <c r="H10" i="848"/>
  <c r="G10" i="848"/>
  <c r="F10" i="848"/>
  <c r="E10" i="848"/>
  <c r="D10" i="848"/>
  <c r="C10" i="848"/>
  <c r="J10" i="847"/>
  <c r="J11" i="847"/>
  <c r="J9" i="847"/>
  <c r="I12" i="847"/>
  <c r="H12" i="847"/>
  <c r="G12" i="847"/>
  <c r="E12" i="847"/>
  <c r="D12" i="847"/>
  <c r="C12" i="847"/>
  <c r="F12" i="847"/>
  <c r="J15" i="840"/>
  <c r="J16" i="840"/>
  <c r="J18" i="840"/>
  <c r="J19" i="840"/>
  <c r="J20" i="840"/>
  <c r="J14" i="840"/>
  <c r="J12" i="839"/>
  <c r="J9" i="839"/>
  <c r="J10" i="839"/>
  <c r="J12" i="836"/>
  <c r="F13" i="836"/>
  <c r="J11" i="830"/>
  <c r="J12" i="830"/>
  <c r="C115" i="830" l="1"/>
  <c r="H19" i="850"/>
  <c r="F19" i="850"/>
  <c r="F26" i="849"/>
  <c r="H26" i="849"/>
  <c r="J10" i="848"/>
  <c r="C24" i="848"/>
  <c r="J12" i="847"/>
  <c r="C26" i="847" s="1"/>
  <c r="F26" i="847" l="1"/>
  <c r="H26" i="847"/>
  <c r="F24" i="848"/>
  <c r="H24" i="848"/>
  <c r="E143" i="836"/>
  <c r="D60" i="832"/>
  <c r="E60" i="832"/>
  <c r="E57" i="840" l="1"/>
  <c r="D42" i="834"/>
  <c r="F47" i="840"/>
  <c r="E47" i="840"/>
  <c r="D47" i="840"/>
  <c r="F128" i="836"/>
  <c r="E128" i="836"/>
  <c r="J14" i="830" l="1"/>
  <c r="J16" i="830"/>
  <c r="E37" i="833"/>
  <c r="J21" i="840" l="1"/>
  <c r="C57" i="840" s="1"/>
  <c r="E31" i="839" l="1"/>
  <c r="D31" i="839"/>
  <c r="D26" i="839"/>
  <c r="E26" i="839"/>
  <c r="F26" i="839"/>
  <c r="D128" i="836"/>
  <c r="D133" i="836" s="1"/>
  <c r="G57" i="840" l="1"/>
  <c r="E66" i="839" l="1"/>
  <c r="E16" i="844" l="1"/>
  <c r="D16" i="844"/>
  <c r="E19" i="844" l="1"/>
  <c r="D19" i="844"/>
  <c r="E36" i="838"/>
  <c r="D36" i="838"/>
  <c r="F31" i="838"/>
  <c r="E31" i="838"/>
  <c r="D31" i="838"/>
  <c r="D59" i="831"/>
  <c r="D58" i="831"/>
  <c r="J14" i="831"/>
  <c r="J14" i="843"/>
  <c r="J14" i="829"/>
  <c r="J15" i="829"/>
  <c r="J17" i="829"/>
  <c r="J13" i="829"/>
  <c r="G36" i="838" l="1"/>
  <c r="F63" i="841"/>
  <c r="F37" i="834"/>
  <c r="E48" i="832"/>
  <c r="E47" i="832"/>
  <c r="D47" i="832"/>
  <c r="D51" i="843" l="1"/>
  <c r="D52" i="843" s="1"/>
  <c r="E75" i="841"/>
  <c r="D73" i="841"/>
  <c r="D72" i="841"/>
  <c r="D67" i="840"/>
  <c r="D64" i="840"/>
  <c r="D62" i="840"/>
  <c r="D82" i="840" s="1"/>
  <c r="D55" i="839"/>
  <c r="D53" i="839"/>
  <c r="D66" i="839" s="1"/>
  <c r="D140" i="836"/>
  <c r="D137" i="836"/>
  <c r="D48" i="834"/>
  <c r="D47" i="834"/>
  <c r="E55" i="833"/>
  <c r="D54" i="833"/>
  <c r="D43" i="833"/>
  <c r="D56" i="832"/>
  <c r="D55" i="832"/>
  <c r="D54" i="832"/>
  <c r="D53" i="832"/>
  <c r="E130" i="830"/>
  <c r="D123" i="830"/>
  <c r="D130" i="830" s="1"/>
  <c r="D143" i="836" l="1"/>
  <c r="D55" i="833"/>
  <c r="D75" i="841"/>
  <c r="J11" i="839" l="1"/>
  <c r="C19" i="844" l="1"/>
  <c r="E47" i="843"/>
  <c r="E22" i="842"/>
  <c r="D22" i="842"/>
  <c r="F17" i="842"/>
  <c r="E17" i="842"/>
  <c r="D17" i="842"/>
  <c r="E68" i="841"/>
  <c r="D68" i="841"/>
  <c r="E63" i="841"/>
  <c r="D63" i="841"/>
  <c r="D58" i="840"/>
  <c r="C56" i="840"/>
  <c r="F56" i="840" s="1"/>
  <c r="C55" i="840"/>
  <c r="C54" i="840"/>
  <c r="F54" i="840" s="1"/>
  <c r="C53" i="840"/>
  <c r="H53" i="840" s="1"/>
  <c r="C52" i="840"/>
  <c r="E24" i="837"/>
  <c r="D24" i="837"/>
  <c r="C24" i="837"/>
  <c r="E19" i="837"/>
  <c r="D19" i="837"/>
  <c r="E133" i="836"/>
  <c r="F44" i="835"/>
  <c r="E44" i="835"/>
  <c r="E49" i="835" s="1"/>
  <c r="D44" i="835"/>
  <c r="D49" i="835" s="1"/>
  <c r="C42" i="834"/>
  <c r="F55" i="840" l="1"/>
  <c r="H24" i="837"/>
  <c r="F24" i="837"/>
  <c r="F19" i="844"/>
  <c r="H19" i="844"/>
  <c r="G19" i="844"/>
  <c r="G47" i="843"/>
  <c r="G22" i="842"/>
  <c r="G68" i="841"/>
  <c r="F52" i="840"/>
  <c r="G55" i="840"/>
  <c r="H54" i="840"/>
  <c r="H55" i="840"/>
  <c r="E58" i="840"/>
  <c r="H52" i="840"/>
  <c r="F53" i="840"/>
  <c r="G52" i="840"/>
  <c r="G31" i="839"/>
  <c r="G24" i="837"/>
  <c r="G133" i="836"/>
  <c r="H42" i="834"/>
  <c r="D43" i="834"/>
  <c r="F42" i="834"/>
  <c r="G42" i="834"/>
  <c r="E43" i="834"/>
  <c r="E37" i="834"/>
  <c r="D37" i="834"/>
  <c r="G58" i="840" l="1"/>
  <c r="G43" i="834"/>
  <c r="E36" i="833" l="1"/>
  <c r="C37" i="833"/>
  <c r="C36" i="833"/>
  <c r="F36" i="833" l="1"/>
  <c r="H36" i="833"/>
  <c r="D38" i="833"/>
  <c r="E38" i="833"/>
  <c r="G36" i="833"/>
  <c r="G37" i="833"/>
  <c r="G38" i="833" l="1"/>
  <c r="D48" i="832" l="1"/>
  <c r="C48" i="832"/>
  <c r="C47" i="832"/>
  <c r="F47" i="832" s="1"/>
  <c r="G42" i="832"/>
  <c r="F42" i="832"/>
  <c r="E42" i="832"/>
  <c r="E59" i="831"/>
  <c r="E58" i="831"/>
  <c r="E57" i="831"/>
  <c r="D52" i="831"/>
  <c r="F52" i="831"/>
  <c r="E52" i="831"/>
  <c r="G115" i="830"/>
  <c r="E116" i="830"/>
  <c r="C86" i="829"/>
  <c r="C85" i="829"/>
  <c r="H85" i="829" s="1"/>
  <c r="C49" i="832" l="1"/>
  <c r="H47" i="832"/>
  <c r="D118" i="830"/>
  <c r="F48" i="832"/>
  <c r="H48" i="832"/>
  <c r="G48" i="832"/>
  <c r="D49" i="832"/>
  <c r="F49" i="832" s="1"/>
  <c r="E49" i="832"/>
  <c r="G47" i="832"/>
  <c r="E60" i="831"/>
  <c r="G57" i="831"/>
  <c r="D60" i="831"/>
  <c r="G59" i="831"/>
  <c r="G58" i="831"/>
  <c r="G117" i="830"/>
  <c r="G87" i="829"/>
  <c r="G86" i="829"/>
  <c r="F85" i="829"/>
  <c r="G85" i="829"/>
  <c r="D89" i="829"/>
  <c r="F86" i="829"/>
  <c r="H86" i="829"/>
  <c r="G116" i="830" l="1"/>
  <c r="E118" i="830"/>
  <c r="H49" i="832"/>
  <c r="G49" i="832"/>
  <c r="G60" i="831"/>
  <c r="G89" i="829"/>
  <c r="G118" i="830" l="1"/>
  <c r="C15" i="843"/>
  <c r="D15" i="843"/>
  <c r="E15" i="843"/>
  <c r="G15" i="843"/>
  <c r="H15" i="843"/>
  <c r="I15" i="843"/>
  <c r="C10" i="842"/>
  <c r="D10" i="842"/>
  <c r="E10" i="842"/>
  <c r="F10" i="842"/>
  <c r="G10" i="842"/>
  <c r="H10" i="842"/>
  <c r="I10" i="842"/>
  <c r="C11" i="841"/>
  <c r="D11" i="841"/>
  <c r="E11" i="841"/>
  <c r="F11" i="841"/>
  <c r="G11" i="841"/>
  <c r="H11" i="841"/>
  <c r="I11" i="841"/>
  <c r="C22" i="840"/>
  <c r="D22" i="840"/>
  <c r="E22" i="840"/>
  <c r="F22" i="840"/>
  <c r="G22" i="840"/>
  <c r="H22" i="840"/>
  <c r="I22" i="840"/>
  <c r="C14" i="839"/>
  <c r="D14" i="839"/>
  <c r="E14" i="839"/>
  <c r="F14" i="839"/>
  <c r="G14" i="839"/>
  <c r="H14" i="839"/>
  <c r="I14" i="839"/>
  <c r="C12" i="838"/>
  <c r="D12" i="838"/>
  <c r="E12" i="838"/>
  <c r="F12" i="838"/>
  <c r="G12" i="838"/>
  <c r="H12" i="838"/>
  <c r="I12" i="838"/>
  <c r="C11" i="837"/>
  <c r="D11" i="837"/>
  <c r="E11" i="837"/>
  <c r="F11" i="837"/>
  <c r="G11" i="837"/>
  <c r="H11" i="837"/>
  <c r="I11" i="837"/>
  <c r="C13" i="836"/>
  <c r="D13" i="836"/>
  <c r="E13" i="836"/>
  <c r="G13" i="836"/>
  <c r="H13" i="836"/>
  <c r="I13" i="836"/>
  <c r="C12" i="835"/>
  <c r="E12" i="835"/>
  <c r="F12" i="835"/>
  <c r="G12" i="835"/>
  <c r="H12" i="835"/>
  <c r="I12" i="835"/>
  <c r="C11" i="834"/>
  <c r="D11" i="834"/>
  <c r="E11" i="834"/>
  <c r="F11" i="834"/>
  <c r="G11" i="834"/>
  <c r="H11" i="834"/>
  <c r="I11" i="834"/>
  <c r="C12" i="833"/>
  <c r="D12" i="833"/>
  <c r="E12" i="833"/>
  <c r="F12" i="833"/>
  <c r="G12" i="833"/>
  <c r="H12" i="833"/>
  <c r="I12" i="833"/>
  <c r="C14" i="832"/>
  <c r="D14" i="832"/>
  <c r="E14" i="832"/>
  <c r="F14" i="832"/>
  <c r="G14" i="832"/>
  <c r="H14" i="832"/>
  <c r="I14" i="832"/>
  <c r="C18" i="831"/>
  <c r="G18" i="831"/>
  <c r="H18" i="831"/>
  <c r="I18" i="831"/>
  <c r="C20" i="830"/>
  <c r="G20" i="830"/>
  <c r="H20" i="830"/>
  <c r="I20" i="830"/>
  <c r="C20" i="829"/>
  <c r="D20" i="829"/>
  <c r="E20" i="829"/>
  <c r="G20" i="829"/>
  <c r="H20" i="829"/>
  <c r="I20" i="829"/>
  <c r="C10" i="844"/>
  <c r="D10" i="844"/>
  <c r="E10" i="844"/>
  <c r="F10" i="844"/>
  <c r="G10" i="844"/>
  <c r="H10" i="844"/>
  <c r="I10" i="844"/>
  <c r="J10" i="844" l="1"/>
  <c r="J10" i="842"/>
  <c r="C22" i="842" s="1"/>
  <c r="J11" i="837"/>
  <c r="J12" i="833"/>
  <c r="J14" i="832"/>
  <c r="F13" i="843"/>
  <c r="F15" i="843" s="1"/>
  <c r="J12" i="843"/>
  <c r="J9" i="841"/>
  <c r="C68" i="841" s="1"/>
  <c r="J13" i="839"/>
  <c r="J14" i="839" s="1"/>
  <c r="J10" i="838"/>
  <c r="C36" i="838" s="1"/>
  <c r="J11" i="836"/>
  <c r="J10" i="836"/>
  <c r="J9" i="836"/>
  <c r="D11" i="835"/>
  <c r="D12" i="835" s="1"/>
  <c r="J10" i="835"/>
  <c r="J9" i="835"/>
  <c r="F13" i="831"/>
  <c r="F18" i="831" s="1"/>
  <c r="E13" i="831"/>
  <c r="E18" i="831" s="1"/>
  <c r="D13" i="831"/>
  <c r="D18" i="831" s="1"/>
  <c r="J12" i="831"/>
  <c r="C58" i="831" s="1"/>
  <c r="J11" i="831"/>
  <c r="C57" i="831" s="1"/>
  <c r="J19" i="830"/>
  <c r="C117" i="830" s="1"/>
  <c r="F19" i="830"/>
  <c r="F13" i="830"/>
  <c r="E13" i="830"/>
  <c r="E20" i="830" s="1"/>
  <c r="D13" i="830"/>
  <c r="F19" i="829"/>
  <c r="J19" i="829" s="1"/>
  <c r="C88" i="829" s="1"/>
  <c r="F18" i="829"/>
  <c r="J18" i="829" s="1"/>
  <c r="F16" i="829"/>
  <c r="J16" i="829" s="1"/>
  <c r="C87" i="829" l="1"/>
  <c r="F87" i="829" s="1"/>
  <c r="J13" i="836"/>
  <c r="C133" i="836"/>
  <c r="F133" i="836" s="1"/>
  <c r="D20" i="830"/>
  <c r="J13" i="830"/>
  <c r="J20" i="830" s="1"/>
  <c r="F20" i="830"/>
  <c r="C89" i="829"/>
  <c r="H87" i="829"/>
  <c r="F88" i="829"/>
  <c r="H88" i="829"/>
  <c r="J20" i="829"/>
  <c r="J11" i="841"/>
  <c r="J12" i="838"/>
  <c r="F58" i="831"/>
  <c r="H58" i="831"/>
  <c r="H22" i="842"/>
  <c r="F22" i="842"/>
  <c r="F20" i="829"/>
  <c r="C31" i="839"/>
  <c r="J13" i="843"/>
  <c r="J15" i="843" s="1"/>
  <c r="J22" i="840"/>
  <c r="J11" i="835"/>
  <c r="J12" i="835" s="1"/>
  <c r="C43" i="834"/>
  <c r="C38" i="833"/>
  <c r="F37" i="833"/>
  <c r="H37" i="833"/>
  <c r="H57" i="831"/>
  <c r="F57" i="831"/>
  <c r="J13" i="831"/>
  <c r="H115" i="830"/>
  <c r="F115" i="830"/>
  <c r="H117" i="830"/>
  <c r="F117" i="830"/>
  <c r="H133" i="836" l="1"/>
  <c r="F36" i="838"/>
  <c r="H36" i="838"/>
  <c r="F89" i="829"/>
  <c r="H89" i="829"/>
  <c r="C49" i="835"/>
  <c r="F68" i="841"/>
  <c r="H68" i="841"/>
  <c r="J18" i="831"/>
  <c r="C59" i="831"/>
  <c r="H59" i="831" s="1"/>
  <c r="C47" i="843"/>
  <c r="F31" i="839"/>
  <c r="H31" i="839"/>
  <c r="H57" i="840"/>
  <c r="C58" i="840"/>
  <c r="F57" i="840"/>
  <c r="F43" i="834"/>
  <c r="H43" i="834"/>
  <c r="F38" i="833"/>
  <c r="H38" i="833"/>
  <c r="C116" i="830"/>
  <c r="C60" i="831" l="1"/>
  <c r="F59" i="831"/>
  <c r="F47" i="843"/>
  <c r="H47" i="843"/>
  <c r="F49" i="835"/>
  <c r="F58" i="840"/>
  <c r="H58" i="840"/>
  <c r="H60" i="831"/>
  <c r="F60" i="831"/>
  <c r="H116" i="830"/>
  <c r="F116" i="830"/>
  <c r="C118" i="830"/>
  <c r="F118" i="830" l="1"/>
  <c r="H118" i="830"/>
  <c r="G49" i="835"/>
  <c r="H49" i="8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Jose Maria Molina Fernandez</author>
  </authors>
  <commentList>
    <comment ref="D59" authorId="0" shapeId="0" xr:uid="{A3A3C1BC-B455-4A28-94F7-60AF4E225E1E}">
      <text>
        <r>
          <rPr>
            <b/>
            <sz val="9"/>
            <color indexed="81"/>
            <rFont val="Tahoma"/>
            <family val="2"/>
          </rPr>
          <t>Jose Maria Molina Fernandez:</t>
        </r>
        <r>
          <rPr>
            <sz val="9"/>
            <color indexed="81"/>
            <rFont val="Tahoma"/>
            <family val="2"/>
          </rPr>
          <t xml:space="preserve">
Modificació import de la Convocatòria</t>
        </r>
      </text>
    </comment>
    <comment ref="D61" authorId="0" shapeId="0" xr:uid="{537A4C21-4A18-4BB7-AF9A-B442373217E3}">
      <text>
        <r>
          <rPr>
            <b/>
            <sz val="9"/>
            <color indexed="81"/>
            <rFont val="Tahoma"/>
            <family val="2"/>
          </rPr>
          <t>Jose Maria Molina Fernandez:</t>
        </r>
        <r>
          <rPr>
            <sz val="9"/>
            <color indexed="81"/>
            <rFont val="Tahoma"/>
            <family val="2"/>
          </rPr>
          <t xml:space="preserve">
Modificació +10M€ </t>
        </r>
      </text>
    </comment>
  </commentList>
</comments>
</file>

<file path=xl/sharedStrings.xml><?xml version="1.0" encoding="utf-8"?>
<sst xmlns="http://schemas.openxmlformats.org/spreadsheetml/2006/main" count="1954" uniqueCount="1147">
  <si>
    <t xml:space="preserve">ÀREA </t>
  </si>
  <si>
    <t>Components</t>
  </si>
  <si>
    <t>Assignació CAIB</t>
  </si>
  <si>
    <t>Component i Inversió</t>
  </si>
  <si>
    <t>ASSIGNACIÓ 2020</t>
  </si>
  <si>
    <t>ASSIGNACIÓ 2021</t>
  </si>
  <si>
    <t>ASSIGNACIÓ 2022</t>
  </si>
  <si>
    <t>ASSIGNACIÓ 2023</t>
  </si>
  <si>
    <t>ASSIGNACIÓ 2024</t>
  </si>
  <si>
    <t>ASSIGNACIÓ 2025</t>
  </si>
  <si>
    <t>ASSIGNACIÓ 2026</t>
  </si>
  <si>
    <t>TOTAL</t>
  </si>
  <si>
    <t>Instruments CAIB</t>
  </si>
  <si>
    <t>Component + Inversió</t>
  </si>
  <si>
    <t>Descripció</t>
  </si>
  <si>
    <t>Mobilitzat</t>
  </si>
  <si>
    <t>Executat</t>
  </si>
  <si>
    <t>Beneficiaris</t>
  </si>
  <si>
    <t>Anàlisi riscs</t>
  </si>
  <si>
    <t>COMP + INV</t>
  </si>
  <si>
    <t>Fons assignats</t>
  </si>
  <si>
    <t>Excutat</t>
  </si>
  <si>
    <t xml:space="preserve">% Iniciada mobilització s/assignat </t>
  </si>
  <si>
    <t>% Executat s/ mobilitzat</t>
  </si>
  <si>
    <t xml:space="preserve">% Executat s/ assignat </t>
  </si>
  <si>
    <t>Instruments AGE</t>
  </si>
  <si>
    <t>Dades beneficiaris</t>
  </si>
  <si>
    <t>Energia</t>
  </si>
  <si>
    <t>Educació</t>
  </si>
  <si>
    <t>Ocupació</t>
  </si>
  <si>
    <t>Cultura</t>
  </si>
  <si>
    <t>Mobilitat</t>
  </si>
  <si>
    <t>Medi ambient</t>
  </si>
  <si>
    <t>Serveis socials</t>
  </si>
  <si>
    <t>Turisme</t>
  </si>
  <si>
    <t>Agricultura i pesca</t>
  </si>
  <si>
    <t>Esports</t>
  </si>
  <si>
    <t>R+D+I</t>
  </si>
  <si>
    <t>Digitalització</t>
  </si>
  <si>
    <t>Habitatge</t>
  </si>
  <si>
    <t>PIME</t>
  </si>
  <si>
    <t>Salut</t>
  </si>
  <si>
    <t>Igualtat</t>
  </si>
  <si>
    <t>COMPONENTS</t>
  </si>
  <si>
    <t>C01.</t>
  </si>
  <si>
    <t>C01. Pla de xoc de mobilitat sostenible, segura i connectada a entorns urbans i metropolitans</t>
  </si>
  <si>
    <t>C02.</t>
  </si>
  <si>
    <t>C02. Pla de rehabilitació d'habitatge i regeneració urbana</t>
  </si>
  <si>
    <t>C03.</t>
  </si>
  <si>
    <t>C03. Transformació ambiental i digital del sistema agroalimentari i pesquer</t>
  </si>
  <si>
    <t>C04.</t>
  </si>
  <si>
    <t>C04. Conservació i restauració d'ecosistemes i biodiversitat</t>
  </si>
  <si>
    <t>C05.</t>
  </si>
  <si>
    <t>C05. Preservació de lespai litoral i els recursos hídrics</t>
  </si>
  <si>
    <t>C06.</t>
  </si>
  <si>
    <t>C06. Mobilitat sostenible, segura i connectada</t>
  </si>
  <si>
    <t>C07.</t>
  </si>
  <si>
    <t>C07. Desplegament i integració d'energies renovables</t>
  </si>
  <si>
    <t>C08.</t>
  </si>
  <si>
    <t>C08. Infraestructures elèctriques, promoció de xarxes intel·ligents i desplegament de la flexibilitat i l'emmagatzematge</t>
  </si>
  <si>
    <t>C09.</t>
  </si>
  <si>
    <t>C09. Full de ruta de l'hidrogen renovable i la seva integració sectorial</t>
  </si>
  <si>
    <t>C10.</t>
  </si>
  <si>
    <t>C10. Estratègia de Transició Justa</t>
  </si>
  <si>
    <t>C11.</t>
  </si>
  <si>
    <t>C11. Modernització de les administracions públiques</t>
  </si>
  <si>
    <t>C12.</t>
  </si>
  <si>
    <t>C12. Política Industrial Espanya 2030</t>
  </si>
  <si>
    <t>C13.</t>
  </si>
  <si>
    <t>C13. Impuls a la pime</t>
  </si>
  <si>
    <t>C14.</t>
  </si>
  <si>
    <t>C14. Pla de modernització i competitivitat del sector turístic</t>
  </si>
  <si>
    <t>C15.</t>
  </si>
  <si>
    <t>C15. Connectivitat Digital, impuls de la ciberseguretat i desplegament del 5G</t>
  </si>
  <si>
    <t>C16.</t>
  </si>
  <si>
    <t>C16. Estratègia Nacional dIntel·ligència Artificial</t>
  </si>
  <si>
    <t>C17.</t>
  </si>
  <si>
    <t>C17. Reforma institucional i enfortiment de les capacitats del sistema nacional de ciència, tecnologia i innovació</t>
  </si>
  <si>
    <t>C18.</t>
  </si>
  <si>
    <t>C18. Renovació i ampliació de les capacitats del Sistema Nacional de Salut</t>
  </si>
  <si>
    <t>C19.</t>
  </si>
  <si>
    <t>C19. Pla Nacional de Competències Digitals (digital skills)</t>
  </si>
  <si>
    <t>C20.</t>
  </si>
  <si>
    <t>C20. Pla estratègic d'impuls de la formació professional</t>
  </si>
  <si>
    <t>C21.</t>
  </si>
  <si>
    <t>C21. Modernització i digitalització del sistema educatiu, inclosa l'educació primerenca de 0 a 3 anys</t>
  </si>
  <si>
    <t>C22.</t>
  </si>
  <si>
    <t>C22. Pla de xoc per a l'economia de les cures i el reforçament de les polítiques d'inclusió</t>
  </si>
  <si>
    <t>C23.</t>
  </si>
  <si>
    <t>C23. Noves polítiques públiques per a un mercat de treball dinàmic, resilient i inclusiu</t>
  </si>
  <si>
    <t>C24.</t>
  </si>
  <si>
    <t>C24. Revaloració de la indústria cultural</t>
  </si>
  <si>
    <t>C25.</t>
  </si>
  <si>
    <t>C25. Espanya hub audiovisual d'Europa (Spain AVS Hub)</t>
  </si>
  <si>
    <t>C26.</t>
  </si>
  <si>
    <t>C26. Pla de foment del sector de l'esport</t>
  </si>
  <si>
    <t>C27.</t>
  </si>
  <si>
    <t>C27. Mesures i actuacions de prevenció i lluita contra el frau fiscal</t>
  </si>
  <si>
    <t>C28.</t>
  </si>
  <si>
    <t>C28. Adaptació del sistema impositiu a la realitat del segle XXI</t>
  </si>
  <si>
    <t>C29.</t>
  </si>
  <si>
    <t>C29. Millora de l'eficàcia de la despesa pública</t>
  </si>
  <si>
    <t>C30.</t>
  </si>
  <si>
    <t>C30. Sostenibilitat a llarg termini del sistema públic de pensions en el marc del Pacte de Toledo</t>
  </si>
  <si>
    <t>C31.</t>
  </si>
  <si>
    <t>C31. Autoconsum. Renovable, emmagatzematge darrera del comptador i comunitats energètiques.</t>
  </si>
  <si>
    <t>C15+C19</t>
  </si>
  <si>
    <t>Creació d’una càtedra de ciberseguretat turística per comentar l’ecosistema innovador vinculat a empreses i universitats</t>
  </si>
  <si>
    <t>Energia i canvi climàtic</t>
  </si>
  <si>
    <t>C01.I02.</t>
  </si>
  <si>
    <t>C02.I03.</t>
  </si>
  <si>
    <t>C02.I04.</t>
  </si>
  <si>
    <t>C07.I01.</t>
  </si>
  <si>
    <t>C07.I02.</t>
  </si>
  <si>
    <t>C08.I01.</t>
  </si>
  <si>
    <t>C31.I01.</t>
  </si>
  <si>
    <t>Actuacions CAIB</t>
  </si>
  <si>
    <t>C01.I2</t>
  </si>
  <si>
    <t xml:space="preserve">Suvenció -suport a la mobilitat eficient i sostenible (Programa MOVES II)  </t>
  </si>
  <si>
    <t>Subvenció – Suport a la mobilitat elèctrica (programa MOVES III)</t>
  </si>
  <si>
    <t>Suport en la tramitació de l’ampliació de les subvencions Moves III, autoconsum elèctric renovable i renovables tèrmiques</t>
  </si>
  <si>
    <t>Subministrament de tres vehicles híbrids endollables, tres vehicles elèctrics i subministrament i instal·lació de quatre punts de recàrrega dobles.</t>
  </si>
  <si>
    <t>Encàrrec de gestió a la Fundació Universitat-Empresa de les Illes Balears, MP (FUEIB) l’objecte del qual és la prestació d’un servei de suport per a la tramitació d’expedients de subvencions MOVES III, inclòs dins el marc de Pla de recuperació, transformació i resiliència europeu, finançat per la Unió Europea -Next Generation UE-</t>
  </si>
  <si>
    <t>Suport al programa d'ajudes MOVES II</t>
  </si>
  <si>
    <t>Suport Programa d’ajudes MOVES III</t>
  </si>
  <si>
    <t>C02.I3</t>
  </si>
  <si>
    <t>Convocatòria pública de subvencions per a actuacions de rehabilitació energètica en edificis existents (Programa PREE)</t>
  </si>
  <si>
    <t>Obres per a la rehabilitació de tres edificis d'habitatges de protecció oficial situats a Eivissa, Palma i Es castell. Contracte cofinançat en el marc de l'instrument de finançament Next Generation EU.</t>
  </si>
  <si>
    <t>C02.I4</t>
  </si>
  <si>
    <t>Subvenció – Rehabilitació energètica en edificis existents en municipis de repte demogràfic (Programa PREE 5000)</t>
  </si>
  <si>
    <t>C07.I1+C08.I1</t>
  </si>
  <si>
    <t>Instal·lacions d’autoconsum amb fonts d’energia renovable en el sector serveis i altres sectors productius de l’economia (incentius 1, 2 i 3)</t>
  </si>
  <si>
    <t>Instal·lacions d’autoconsum amb fonts d’energia renovable en el sector residencial, les administracions públiques i el tercer sector (incentius 4 i 5)</t>
  </si>
  <si>
    <t>Implantació de sistemes tèrmics renovables en el sector residencial (incentius 6)</t>
  </si>
  <si>
    <t>Ajuts per a la implantació d'energies renovables tèrmiques en diferents sectors de l’economia</t>
  </si>
  <si>
    <t>Encàrrec a TRAGSATEC per al servei de suport en la tramitació de subvencions d’energia</t>
  </si>
  <si>
    <t xml:space="preserve">Encàrrec de gestió per a la prestació del servei per a la gestió d’expedients de subvencions d’autoconsum i renovables tèrmiques a realitzar per la Fundació Universitat-Empresa de les Illes Balears, MP (FUEIB) durant els anys 2024-2026 per a la Direcció General d’Economia Circular, Transició Energètica i Canvi Climàtic </t>
  </si>
  <si>
    <t>Suport al Programa d’ajuts Next Generation Autoconsum i Tèrmiques</t>
  </si>
  <si>
    <t>C07.I1</t>
  </si>
  <si>
    <t>Licitació -Execució d'instal·lacions fotovoltaiques per a autoconsum als IES de Portocristo i Santa Maria del Camí (Mallorca)</t>
  </si>
  <si>
    <t>Direcció d'obra i coordinació de seguretat i salut per a la construcció d'una nova marquesina amb dues instal·lacions fotovoltaiques per a autoconsum en la la seva coberta, situada en el pati del CEIP Son Oliva de Palma.</t>
  </si>
  <si>
    <t>C07.I2</t>
  </si>
  <si>
    <t>Ajudes per al foment de comunitats d'energies renovables, comunitats ciutadanes d'energia, comunitats de propietaris, associacions empresarials i entitats sense ànim de lucre de les Illes Balears (PITEIB)</t>
  </si>
  <si>
    <t>Convocatòria pública de subvencions per al foment d’actuacions combinades d’energies renovables, eficiència energètica i mobilitat elèctrica promogudes per AAPP (PITEIB)</t>
  </si>
  <si>
    <t>Convocatòria pública de subvencions per al foment de la implantació de sistemes de vehicle compartit (car sharing). PITEIB</t>
  </si>
  <si>
    <t>Convocatòria pública de subvencions per al foment d'instal·lacions de generació renovable en ports de les Illes Balears ,d'emmagatzematge elèctric, d'infraestructura de recàrrega elèctrica o d'hidrogen renovable (PITEIB)</t>
  </si>
  <si>
    <t>Convocatòria de subvencions per al foment d'instal·lacions fotovoltaiques per autoconsum en pèrgoles i marquesines en aparcaments públics o privats i punts de recàrrega de vehicle elèctric a les Illes Balears (PITEIB)</t>
  </si>
  <si>
    <t>Convocatòria pública d’ajuts destinats a la descarbonització del sector nàutic de les Illes Balears (PITEIB).</t>
  </si>
  <si>
    <t>Per actuacions d’eficiència energètica i/o instal·lacions de generació elèctrica renovable per entitats locals i empreses de subministrament i tractament de l’aigua (PITEIB)</t>
  </si>
  <si>
    <t>Convocatòria pública de subvencions per al foment d'actuacions combinades d'energies renovables, eficiència energètica i mobilitat elèctrica promogudes per empreses del sector privat considerades com a grans consumidors d'energia (PITEIB)</t>
  </si>
  <si>
    <t>Subvencions per a l’aprovació i implementació de Zones de Baixes Emissions a les Illes Balears (PITEIB)</t>
  </si>
  <si>
    <t>Subvencions pel foment d'actuacions combinades d'energies renovables i eficiència energètica en edificis i llars vulnerables (PITEIB)</t>
  </si>
  <si>
    <t>Subvencions per a l’adquisició de vehicles zero emissions destinats al servei col·lectiu de llançadora i la dotació d’infraestructura de recàrrega (PITEIB)</t>
  </si>
  <si>
    <t>Ajuts per a la transició energètica en inversions en projectes innovadors, tractors o estratègics (PITEIB)</t>
  </si>
  <si>
    <t>Convocatòria pública de subvencions per al foment d’actuacions de millora de l’eficiència energètica en instal·lacions existents d’enllumenat públic exterior promogudes per les administracions públiques (PITEIB)</t>
  </si>
  <si>
    <t>Convocatoria d'ajudes per a autoconsum col·lectiu, renovables tèrmiques i mobilitat zero emissions per a polígons industrials PITEIB</t>
  </si>
  <si>
    <t>PITEIB PF: Convocatòria pública de subvencions per al foment d'instal·lacions d'autoconsum amb o sense emmagatzematge elèctric amb fonts d'energia renovable, així com de renovables tèrmiques</t>
  </si>
  <si>
    <t>PITEIB comunitats de propietaris: Convocatòria pública de subvencions per al foment d'instal·lacions d'autoconsum, així com actuacions en eficiència en enllumenat interior i/o grups de pressió (PITEIB)</t>
  </si>
  <si>
    <t>PITEIB PIME: Convocatòria pública de subvencions per al foment d'instal·lacions d'autoconsum amb o sense emmagatzematge elèctric amb fotns d'energia renovable, així com actuacions en eficiència energètica en enllumenat interior</t>
  </si>
  <si>
    <t xml:space="preserve">PITEIB SECTORS: Convocatòria pública de subvencions per al foment d'instal·lacions d'autoconsum amb o sense emmagatzematge elèctric amb fonts d'energia renovable promogudes pel sector públic, comunitats energètiques, associacions empresarials, cooperatives i entitats sense ànim de lucre dins les actuacions previstes en el Pla d'Inversions per a la Transició Energètica de les Illes Balears, en el marc del Pla de Recuperació, Transformació i Resiliència. </t>
  </si>
  <si>
    <t xml:space="preserve">Encàrrec a TRAGSATEC per al suport subvencions PITEIB </t>
  </si>
  <si>
    <t>Execució de cinc instal·lacions fotovoltaiques a les illes de Mallorca i Menorca (PITEIB)</t>
  </si>
  <si>
    <t>Execució de tres instal·lacions fotovoltaiques d'autoconsum sobre instituts d'educació secundària a les illes de Mallorca i Menorca (PITEIB)</t>
  </si>
  <si>
    <t>Encàrrec de gestió a la Fundació Bit per al servei de desenvolupament, manteniment i modernització del sistema de gestió de subvencions SICIE (PITEIB)</t>
  </si>
  <si>
    <t xml:space="preserve">Encàrrec de gestió per a la prestació del servei per a la gestió d’expedients de subvencions del PITEIB a realitzar per la Fundació Universitat-Empresa de les Illes Balears (FUEIB) durant els anys 2024-2026 per a la Direcció General d’Economia Circular, Transició Energètica i Canvi Climàtic </t>
  </si>
  <si>
    <t>Estudi del potencial fotovoltaic de les cobertes dels edificis de la Comunitat Autònoma dels Illes Balears i desenvolupament d'una eina web interactiva per a l'obtenció d'un mapa solar d'aquest potencial fotovoltaic en el marc del Pla de Recuperació, Transformació i Resiliència - Finançat per la Unió Europea – Next Generation EU</t>
  </si>
  <si>
    <t>Execució d'una marquesina amb dues instal·lacions fotovoltaiques per a autoconsum al pati del CEIP Son Oliva de Palma.</t>
  </si>
  <si>
    <t>Execució de set instal·lacions fotovoltaiques en instituts d'educació secundària, dividit en dos lots per a les illes de Mallorca, Eivissa i Formentera</t>
  </si>
  <si>
    <t>Projecte inversió PITEIB 2024 (Nòmines)</t>
  </si>
  <si>
    <t>Sobremobilitzat</t>
  </si>
  <si>
    <t>COMP</t>
  </si>
  <si>
    <t>C01</t>
  </si>
  <si>
    <t>C02</t>
  </si>
  <si>
    <t>C31</t>
  </si>
  <si>
    <t>-</t>
  </si>
  <si>
    <t>Actuacions AGE</t>
  </si>
  <si>
    <r>
      <t xml:space="preserve">2ª Convocatòria </t>
    </r>
    <r>
      <rPr>
        <sz val="12"/>
        <rFont val="Calibri"/>
        <family val="2"/>
      </rPr>
      <t>projectes d'electrificació de flotes de vehicles (Programa Moves Flotes)</t>
    </r>
  </si>
  <si>
    <t>OK Mobility España (B57334609; Palma): 1.058.600 €.</t>
  </si>
  <si>
    <r>
      <t xml:space="preserve">3ª Convocatòria </t>
    </r>
    <r>
      <rPr>
        <sz val="12"/>
        <rFont val="Calibri"/>
        <family val="2"/>
      </rPr>
      <t>projectes d'electrificació de flotes de vehicles (Programa Moves Flotes)</t>
    </r>
  </si>
  <si>
    <t>Globalia Handling, SA (A57218737; Llucmajor): 156.539,63 € sense IVA.
OK Mobility España (B57334609; Palma): 1.139.266,74 € sense IVA.</t>
  </si>
  <si>
    <r>
      <rPr>
        <sz val="10"/>
        <color rgb="FF000000"/>
        <rFont val="Noto Sans"/>
        <family val="2"/>
      </rPr>
      <t xml:space="preserve">Subvenció – </t>
    </r>
    <r>
      <rPr>
        <sz val="10"/>
        <color rgb="FF202020"/>
        <rFont val="Noto Sans"/>
        <family val="2"/>
      </rPr>
      <t>MOVES II Singulars</t>
    </r>
  </si>
  <si>
    <r>
      <rPr>
        <b/>
        <sz val="10"/>
        <color rgb="FF202020"/>
        <rFont val="Noto Sans"/>
        <family val="2"/>
      </rPr>
      <t>ACCIONA GENERACION RENOVABLE SA</t>
    </r>
    <r>
      <rPr>
        <sz val="10"/>
        <color rgb="FF202020"/>
        <rFont val="Noto Sans"/>
        <family val="2"/>
      </rPr>
      <t xml:space="preserve"> (Infraestructura de recàrrega de vehicles elèctrics innovadora, recàrrega d'H2 per a vehicles i integració amb xarxes intel·ligents altres xarxes intel·ligents) + </t>
    </r>
    <r>
      <rPr>
        <b/>
        <sz val="10"/>
        <color rgb="FF202020"/>
        <rFont val="Noto Sans"/>
        <family val="2"/>
      </rPr>
      <t>E-boats Experience</t>
    </r>
    <r>
      <rPr>
        <sz val="10"/>
        <color rgb="FF202020"/>
        <rFont val="Noto Sans"/>
        <family val="2"/>
      </rPr>
      <t xml:space="preserve"> (2 prototips d'embarcacions elèctriques) + </t>
    </r>
    <r>
      <rPr>
        <b/>
        <sz val="10"/>
        <color rgb="FF202020"/>
        <rFont val="Noto Sans"/>
        <family val="2"/>
      </rPr>
      <t>PROA GROUP JPG SL</t>
    </r>
    <r>
      <rPr>
        <sz val="10"/>
        <color rgb="FF202020"/>
        <rFont val="Noto Sans"/>
        <family val="2"/>
      </rPr>
      <t xml:space="preserve"> (mobilitat alternativa i aplicacions TIC - Ecovacances) + B. </t>
    </r>
    <r>
      <rPr>
        <b/>
        <sz val="10"/>
        <color rgb="FF202020"/>
        <rFont val="Noto Sans"/>
        <family val="2"/>
      </rPr>
      <t>EMT</t>
    </r>
    <r>
      <rPr>
        <sz val="10"/>
        <color rgb="FF202020"/>
        <rFont val="Noto Sans"/>
        <family val="2"/>
      </rPr>
      <t xml:space="preserve"> (Projecte demostrador d'autobusos amb tecnologia d'hidrogen en l'entorn balear)</t>
    </r>
  </si>
  <si>
    <r>
      <rPr>
        <sz val="10"/>
        <color rgb="FF000000"/>
        <rFont val="Noto Sans"/>
        <family val="2"/>
      </rPr>
      <t xml:space="preserve">Subvenció – </t>
    </r>
    <r>
      <rPr>
        <sz val="10"/>
        <color rgb="FF202020"/>
        <rFont val="Noto Sans"/>
        <family val="2"/>
      </rPr>
      <t>Moves Flotes</t>
    </r>
  </si>
  <si>
    <t>Working4U everywhere SL  (Solució integral i sostenible per a la mobilitat elèctrica a les províncies de València i IB )</t>
  </si>
  <si>
    <t>Programa DUS 5000. Ayudas para inversiones a proyectos singulares locales de energía limpia en municipios de reto demográfico</t>
  </si>
  <si>
    <t xml:space="preserve">Aj. Es Migjorn Gran (3 projectes) per import de: 364.438,68€ i Aj. Maria de la Salut (1 projecte): 68.000€;  Aj. De Sant Lluis (1 projecte): 1.070.769,40€;  Aj. Des Mercadal (3 projectes): 370.797,40€; </t>
  </si>
  <si>
    <t>C07.R3</t>
  </si>
  <si>
    <t>Subvenció – Projectes pilot singulars de comunitats energètiques – CE Implementa</t>
  </si>
  <si>
    <t>Som energia + Com Energètica Sant Lluís: Aj, IBE, Menorca Preservation Foundation i 13 EMPRESES + Som serveis energètics S.COOP (F02869535)</t>
  </si>
  <si>
    <r>
      <t xml:space="preserve">Primera convocatòria d'ajudes a </t>
    </r>
    <r>
      <rPr>
        <sz val="12"/>
        <color theme="1"/>
        <rFont val="Calibri"/>
        <family val="2"/>
      </rPr>
      <t>Oficines de Transformació Comunitària per a la promoció i dinamització de comunitats energètiques (Programa CE OFICINAS)</t>
    </r>
  </si>
  <si>
    <t>Consell Insular de Menorca (S0733002J): 299.425,60€</t>
  </si>
  <si>
    <t>Primera convocatòria del Programa d'incentius a projectes singulars d'instal·lacions de biogàs.</t>
  </si>
  <si>
    <t>Proyecte MILÀGAS: Generació d'energía elèctrica a partir de biogás de digestió anaerobia en
Es Milà - Menorca (Adalmo,SL-B07047525 i Prezero Gestion de Residuos sa-A59202861)</t>
  </si>
  <si>
    <t>b. i A. Programa d'incentius a projectes singulars en mobilitat elèctrica. Programa MOVES Singulars II (1ª Convocatòria)</t>
  </si>
  <si>
    <t xml:space="preserve">Ventaja Solar 32, SL (B09881046). Santa Maria del Camí: 485.347,95€; Ventaja Solar 44, SL (B10700052). Manacor: 1.397.648,30€; Boccherini Solar sl (B16844961). Llucmajor: 10.587.499,85€; Ventaja Solar 32, SL (B09881046) Santa Maria del Camí: 1.948.656,88€; Ventaja Solar 16 sl (B02702223). Marratxí: 1.800.780,56€; STARWING SL (B16595456). Palma: 4.408.728,34€; Gall Solar sl (B57469942). Sant Llorenç des Cardassar: 2.783.792,27€; Parc Cami de Sant Joan SL (B57605982). Ciutadella de Menorca: 1.362.302,88€; Fotovoltaica Son Magraner, SL (B04993531). Palma: 2.629.035,63€; Energias Renovables Wtf Comercio Internacional Sl (B10358778). Es Mercadal: 3.161.427,75€. </t>
  </si>
  <si>
    <t>C08.I1</t>
  </si>
  <si>
    <t>Ajudes projectes innovadors d'emmagatzematge energètic hibridat amb instal·lacions de generació d'energia elèctrica a partir de fons d'energia renovables</t>
  </si>
  <si>
    <t>Emmagatzematge Hibridat Ses Vinyes I i II (Inmobiliaria Jardines de Hesperia sl: B87739561). Es Mercadal.</t>
  </si>
  <si>
    <t>Convocatòria d'ajudes per a projectes innovadors d'emmagatzematge elèctric independent i emmagatzematge tèrmic en el marc del Pla de Recuperació, Transformació i Resiliència – Finançat per la Unió Europea – Next GenerationEU.</t>
  </si>
  <si>
    <t>Planta d'emmagatzematge d'electricitat independent en el nus Sant Martí (Alcudia, Mallorca 66KV)</t>
  </si>
  <si>
    <t>C19.I01.</t>
  </si>
  <si>
    <t>C19.I02.</t>
  </si>
  <si>
    <t>C20.I01.</t>
  </si>
  <si>
    <t>C20.I02.</t>
  </si>
  <si>
    <t>C20.I03.</t>
  </si>
  <si>
    <t>C21.I01.</t>
  </si>
  <si>
    <t>C21.I02.</t>
  </si>
  <si>
    <t>C21.I03.</t>
  </si>
  <si>
    <t>C21.I06.</t>
  </si>
  <si>
    <t>C19.I1</t>
  </si>
  <si>
    <t>Contracte de subministrament de 85 monitors LENOVO, Lot 9 del AM 02/2020</t>
  </si>
  <si>
    <t>Contracte de subministrament de 380 ordinadors portàtils, Lot 4 del AM 02/2020</t>
  </si>
  <si>
    <t>Contracte de subministrament de 85 ordinadors de taula del Lote 2 del AM 02/2020 para CEPAs</t>
  </si>
  <si>
    <t>Publicitar els cursos de capacitació digital pertanyents al fons finalista Europeu MR082. Lot 1 Disseny gràfic</t>
  </si>
  <si>
    <t>Publicitar els cursos de capacitació digital pertanyents al fons finalista Europeu MR082. Lot 2 Campanya publicitat autobusos</t>
  </si>
  <si>
    <t>Adquisició de 30 ordinadors de sobretaula per als centres educatius inclosos en la Xarxa de Centres de Capacitació Digital</t>
  </si>
  <si>
    <t>Subministrament de 15 ordinadors portàtils per als centres educatius inclosos en la Xarxa de Centres de Capacitació Digital</t>
  </si>
  <si>
    <t>Subministrament de 20 monitors per als centres d'adults inclosos en la Xarxa de Centres de Capacitació Digital del Pla de Recuperació, Transformació i Resiliència</t>
  </si>
  <si>
    <t>C19.I2</t>
  </si>
  <si>
    <t>Licitació - Subministrament de dispositius portàtils per a l’alumnat en situació de vulnerabilitat de centres educatius no universitaris</t>
  </si>
  <si>
    <r>
      <rPr>
        <sz val="10"/>
        <color theme="1"/>
        <rFont val="Calibri"/>
        <family val="2"/>
      </rPr>
      <t>Licitació -</t>
    </r>
    <r>
      <rPr>
        <sz val="10"/>
        <color theme="1"/>
        <rFont val="Noto Sans"/>
        <family val="2"/>
      </rPr>
      <t>Subministrament d'aules digitals de centres educatius no universitaris</t>
    </r>
  </si>
  <si>
    <t>Licitació – Subministrament de pòrtatils de pantalla 17”</t>
  </si>
  <si>
    <t xml:space="preserve">Panells digitals interactius </t>
  </si>
  <si>
    <t>Subministrament de 20 ordinadors portàtils superiors per a aules, tallers i espais formatius del IBSTEAM</t>
  </si>
  <si>
    <t>Nòmines, publicitat, d”altres – Competència Digital. Contractació professorat i despeses funcionament Centres Escolars</t>
  </si>
  <si>
    <t>C20.I1</t>
  </si>
  <si>
    <t xml:space="preserve">Procediment per avaluar i acreditar les competències professionals adquirides a través de l’experiència laboral o de vies no formals de formació (vid. Resolucions posteriors) </t>
  </si>
  <si>
    <t xml:space="preserve">Resolució del director general de Formació Professional i Ensenyaments Artístics Superiors de 4 de març de 2022 per la qual es convoca un curs de formació específica per a l’habilitació com a assessors i avaluadors de les unitats de competència de diverse </t>
  </si>
  <si>
    <t xml:space="preserve">Procediment per avaluar i acreditar les competències professionals adquirides a través de l’experiència laboral o de vies no formals de formació (vid. BOIB de 17/02/22) </t>
  </si>
  <si>
    <t xml:space="preserve">Procediment per avaluar i acreditar les competències professionals adquirides a través de l’experiència laboral o de vies no formals de formació </t>
  </si>
  <si>
    <t>Procediment per avaluar i acreditar les competències professionals adquirides a través de l’experiència laboral o de vies no formals de formació</t>
  </si>
  <si>
    <r>
      <t>Procediment per avaluar i</t>
    </r>
    <r>
      <rPr>
        <sz val="10"/>
        <color indexed="10"/>
        <rFont val="Noto Sans"/>
        <family val="2"/>
      </rPr>
      <t xml:space="preserve"> </t>
    </r>
    <r>
      <rPr>
        <b/>
        <sz val="10"/>
        <color indexed="8"/>
        <rFont val="Noto Sans"/>
        <family val="2"/>
      </rPr>
      <t xml:space="preserve">acreditar </t>
    </r>
    <r>
      <rPr>
        <sz val="10"/>
        <color indexed="8"/>
        <rFont val="Noto Sans"/>
        <family val="2"/>
      </rPr>
      <t xml:space="preserve">les competències professionals adquirides a través de l’experiència laboral o de vies no formals de formació </t>
    </r>
  </si>
  <si>
    <r>
      <t>Conveni</t>
    </r>
    <r>
      <rPr>
        <sz val="10"/>
        <color indexed="63"/>
        <rFont val="Noto Sans"/>
        <family val="2"/>
      </rPr>
      <t xml:space="preserve"> de col·laboració amb els representants de </t>
    </r>
    <r>
      <rPr>
        <b/>
        <sz val="10"/>
        <color indexed="63"/>
        <rFont val="Noto Sans"/>
        <family val="2"/>
      </rPr>
      <t>CAEB</t>
    </r>
    <r>
      <rPr>
        <sz val="10"/>
        <color indexed="63"/>
        <rFont val="Noto Sans"/>
        <family val="2"/>
      </rPr>
      <t xml:space="preserve"> per a promocionar la </t>
    </r>
    <r>
      <rPr>
        <b/>
        <sz val="10"/>
        <color indexed="63"/>
        <rFont val="Noto Sans"/>
        <family val="2"/>
      </rPr>
      <t>qualificació professional dels treballadors de les Illes.</t>
    </r>
    <r>
      <rPr>
        <sz val="10"/>
        <color indexed="8"/>
        <rFont val="Noto Sans"/>
        <family val="2"/>
      </rPr>
      <t xml:space="preserve"> (Conveni)</t>
    </r>
  </si>
  <si>
    <r>
      <t>Conveni</t>
    </r>
    <r>
      <rPr>
        <sz val="10"/>
        <color indexed="63"/>
        <rFont val="Noto Sans"/>
        <family val="2"/>
      </rPr>
      <t xml:space="preserve"> de col·laboració amb els representants de </t>
    </r>
    <r>
      <rPr>
        <b/>
        <sz val="10"/>
        <color indexed="63"/>
        <rFont val="Noto Sans"/>
        <family val="2"/>
      </rPr>
      <t>PIMEM</t>
    </r>
    <r>
      <rPr>
        <sz val="10"/>
        <color indexed="63"/>
        <rFont val="Noto Sans"/>
        <family val="2"/>
      </rPr>
      <t xml:space="preserve"> per a promocionar la </t>
    </r>
    <r>
      <rPr>
        <b/>
        <sz val="10"/>
        <color indexed="63"/>
        <rFont val="Noto Sans"/>
        <family val="2"/>
      </rPr>
      <t>qualificació professional dels treballadors de les Illes.</t>
    </r>
    <r>
      <rPr>
        <sz val="10"/>
        <color indexed="8"/>
        <rFont val="Noto Sans"/>
        <family val="2"/>
      </rPr>
      <t xml:space="preserve"> (Conveni)</t>
    </r>
  </si>
  <si>
    <r>
      <t>Conveni</t>
    </r>
    <r>
      <rPr>
        <sz val="10"/>
        <color indexed="63"/>
        <rFont val="Noto Sans"/>
        <family val="2"/>
      </rPr>
      <t xml:space="preserve"> de col·laboració amb els representants de </t>
    </r>
    <r>
      <rPr>
        <b/>
        <sz val="10"/>
        <color indexed="63"/>
        <rFont val="Noto Sans"/>
        <family val="2"/>
      </rPr>
      <t>UGT</t>
    </r>
    <r>
      <rPr>
        <sz val="10"/>
        <color indexed="63"/>
        <rFont val="Noto Sans"/>
        <family val="2"/>
      </rPr>
      <t xml:space="preserve"> per a promocionar la </t>
    </r>
    <r>
      <rPr>
        <b/>
        <sz val="10"/>
        <color indexed="63"/>
        <rFont val="Noto Sans"/>
        <family val="2"/>
      </rPr>
      <t>qualificació professional dels treballadors de les Illes.</t>
    </r>
    <r>
      <rPr>
        <sz val="10"/>
        <color indexed="8"/>
        <rFont val="Noto Sans"/>
        <family val="2"/>
      </rPr>
      <t xml:space="preserve"> (Conveni)</t>
    </r>
  </si>
  <si>
    <r>
      <t>Conveni</t>
    </r>
    <r>
      <rPr>
        <sz val="10"/>
        <color indexed="63"/>
        <rFont val="Noto Sans"/>
        <family val="2"/>
      </rPr>
      <t xml:space="preserve"> de col·laboració amb els representants de </t>
    </r>
    <r>
      <rPr>
        <b/>
        <sz val="10"/>
        <color indexed="63"/>
        <rFont val="Noto Sans"/>
        <family val="2"/>
      </rPr>
      <t>CCOO</t>
    </r>
    <r>
      <rPr>
        <sz val="10"/>
        <color indexed="63"/>
        <rFont val="Noto Sans"/>
        <family val="2"/>
      </rPr>
      <t xml:space="preserve"> per a promocionar la </t>
    </r>
    <r>
      <rPr>
        <b/>
        <sz val="10"/>
        <color indexed="63"/>
        <rFont val="Noto Sans"/>
        <family val="2"/>
      </rPr>
      <t>qualificació professional dels treballadors de les Illes.</t>
    </r>
    <r>
      <rPr>
        <sz val="10"/>
        <color indexed="8"/>
        <rFont val="Noto Sans"/>
        <family val="2"/>
      </rPr>
      <t xml:space="preserve"> (Conveni)</t>
    </r>
  </si>
  <si>
    <t>Procediment per avaluar i acreditar les competències professionals adquirides a través de l’experiència laboral o de vies no formals de formació (Formació)</t>
  </si>
  <si>
    <t>Conversió d”aules en espais de tecnologia aplicada, cració d”aules d”emprenedoria, avaluació i acreditació de competències profesionals i programa de cooperació territorial (Nòmines i despeses menors)</t>
  </si>
  <si>
    <t>C20.I2</t>
  </si>
  <si>
    <t>Ajuts als centres concertats per crear quatre aules d’emprenedoria en Formació Professional durant l’any 2024</t>
  </si>
  <si>
    <t>Subministrament d’equip i material per a les aules de Tecnologia Aplicada de l´actuació "Conversió d’aules en espais de tecnologia aplicada"</t>
  </si>
  <si>
    <t>Subministrament dequips i materials per dotar les Aules de Tecnologia Aplicada (ATECA) amb elements virtuals i 3D i altres equips i materials específics de diferents famílies professionals de diferents centres educatius de FP de les Illes Balears.</t>
  </si>
  <si>
    <t>Eficiència energètica, monitoratge, anàlisi i propostes</t>
  </si>
  <si>
    <t>Estudi detecció nous perfils professionals sector turístic</t>
  </si>
  <si>
    <t>Subministrament d'equips i materials per a acabar de dotar a les Aules de Tecnologia Aplicada (ATECA) amb equips i materials especificos de la famílies Sanitat, Instalacions i manteniment, Energia i aigua i Hosteleria i Turisme de diferents centres educatius de Formació Professional de les illes Balears, finançat pel Ministeri de Educacion i Formacion</t>
  </si>
  <si>
    <t>Subministrament, transport i posada en funcionament per als Centres d'Excel·lència CIFP Francesc de Borja Moll, CIFP Juníper Serra i CIFP Pau Casesnoves de l'actuació “Creació de la xarxa de Centres d'Excel·lència i Innovació en Formació Professional de la Convocatòria 2022” NextGenerationEU</t>
  </si>
  <si>
    <t>Substitució de fusteries exteriors en el CIFP Francesc de Borja Moll. TM Palma</t>
  </si>
  <si>
    <t>Subministrament d'equips i materials per a les Aules de Tecnologia Aplicada de l'actuació “Conversió d'aules en espais de tecnologia aplicada” (repartiment 2023) en el marc del Pla de Recuperació, Transformació i Resiliència finançat pel Ministeri d'Educació, Formació Professional i Esports i per la Unió Europea – NextGenerationEU,</t>
  </si>
  <si>
    <t>Implantació d'una planta generadora fotovoltaica en el CIFP Pau Casesnoves. TM Inca</t>
  </si>
  <si>
    <t>Subministrament per a l'adquisició d'equip i material de mecànica en el marc del Pla de Recuperació, Transformació i Resiliència - Finançat per la Unió Europea – NextGenerationEU (ATECA) IES M.Àngels Cardona</t>
  </si>
  <si>
    <t>Subministrament de sistema d'hidrogen per al Centre d'Excel·lència CIFP Pau Casesnoves de l'actuació C20.I02.P04 “Creació de la xarxa de Centres d'Excel·lència i Innovació en Formació Professional de la Convocatòria 2022” finançada pel Ministeri d'Educació, Formació Professional i Esports i per la Unió Europea - NextGenerationEU.</t>
  </si>
  <si>
    <t>Subministrament de 40 ordinadors portàtils de gamma alta AM 02/2020. Lot 5</t>
  </si>
  <si>
    <t>Finestres i vidrieres IES Felanitx</t>
  </si>
  <si>
    <t>Talladora d'aigua</t>
  </si>
  <si>
    <t>Subministrament material activitats físiques i esportives IES Albuhaira</t>
  </si>
  <si>
    <t>Subministrament sistema domòtica nàutica CIFP L'eMBAT</t>
  </si>
  <si>
    <t>L'objecte del contracte consisteix en el subministrament d'equips i materials per a les Aules de Tecnologia Aplicada de l'actuació “Conversió d'aules en espais de tecnologia aplicada” (repartiment 2024) en el marc del Pla de Recuperació, Transformació i Resiliència finançat pel Ministeri d'Educació, Formació Professional i Esports i per la Unió Europea – NextGenerationEU,</t>
  </si>
  <si>
    <t>Formació digital. Despeses funcionament centres escolars</t>
  </si>
  <si>
    <t>Aules emprenedor FP.Despeses funcionament centres escolars</t>
  </si>
  <si>
    <t>Impuls FP-oferta FP. Nómina + transferència centres concertats</t>
  </si>
  <si>
    <t>Nòmines personal centres públics (centres d'excel·lència)</t>
  </si>
  <si>
    <t>C20.I3</t>
  </si>
  <si>
    <t>Subvenció – Establiment de les condicions per atorgar ajuts a associats a la impartició del Pla Pilot de Reforç en Llengües Estrangeres en els Cicles Formatius de Grau Mitjà en centres educatius</t>
  </si>
  <si>
    <t xml:space="preserve">Establir les condicions per atorgar un mínim de 60 ajuts a alumnes i un mínim de 20 ajuts a professors de cicles formatius de grau mitjà associats a la impartició del Pla Pilot de Reforç en Llengües Estrangeres en centres educatius </t>
  </si>
  <si>
    <t xml:space="preserve">Ajuts per a alumnes i professors de cicles formatius de grau mitjà associats a la impartició dels Plans de Reforç en Llengües Estrangeres en els centres educatius sostinguts amb fons públics de la Comunitat Autònoma de les Illes Balears, finançats pel Ministeri d’Educació, Formació Professional i Esports i per la Unió Europea-NextGenerationEU, en el marc del Mecanisme del Pla de Recuperació, Transformació i Resiliència </t>
  </si>
  <si>
    <r>
      <rPr>
        <sz val="10"/>
        <color theme="1"/>
        <rFont val="Calibri"/>
        <family val="2"/>
      </rPr>
      <t>Licitació - Organització, coordinació i impartició de dos programes d'immersió lingüística en llengües estrangeres associats a la impartició del Pla de Reforç en Llengües Estrangeres de centres educatius</t>
    </r>
  </si>
  <si>
    <t>Servei d'organització, coordinació i impartició de dos programes d'immersió lingüística a llegües estrangeres durant l'estiu de 2023 per a alumnat i professorat de Cicles Formatius de grau Mitjà associats a la impartició del Pla de Reforç en Llengües Estrangeres de centres educatius sostinguts mitjançant fons públics</t>
  </si>
  <si>
    <t>Organització, coordinació i impartició de 2 programes d'immersió lingüística durant l'estiu del 2024 per a alumnat i professorat de Cicles Formatius de Grau Mitjà de centres educatius sostinguts mitjançant fons públics de la CA de les Illes Balears en el marc del Pla de Recuperació, Transformació i Resiliència - Finançat per la Unió Europea Next Generation EU</t>
  </si>
  <si>
    <t>Organització, coordinació i impartició de dos programes d'immersió lingüística en 2025 per a alumnat i professorat de Cicles Formatius de Grau Mitjà associats a la impartició del Pla de Reforç en Llengües Estrangeres de centres educatius sostinguts mitjançant fons públics de la CAIB. Pla de Recuperació, Transformació i Resiliència Finançat per la UE Next Generation</t>
  </si>
  <si>
    <t>Impuls FP-tecnològic. Despeses de funcionament centres concertats</t>
  </si>
  <si>
    <t>Nòmines – Impuls FP-Graus. Nòmina</t>
  </si>
  <si>
    <t xml:space="preserve">Convocatòria del programa Pla pilot de reforç en llengües estrangeres en els cicles formatius de grau mitjà als centres concertats que imparteixen alguns ensenyaments d'FP </t>
  </si>
  <si>
    <t>C21.I1</t>
  </si>
  <si>
    <t>Subvenció - Creació i consolidació de places públiques de primer cicle d’educació infantil i per a la reconversió de centres privats de 0-3 anys</t>
  </si>
  <si>
    <r>
      <rPr>
        <sz val="11"/>
        <color theme="1"/>
        <rFont val="Calibri"/>
        <family val="2"/>
      </rPr>
      <t>Subvenció - xarxa d’escoletes públiques</t>
    </r>
    <r>
      <rPr>
        <sz val="10"/>
        <color theme="1"/>
        <rFont val="Noto Sans"/>
        <family val="2"/>
      </rPr>
      <t xml:space="preserve"> any 2022.</t>
    </r>
  </si>
  <si>
    <t>Subvenció-Creació de places públiques de primer cicle d’educació infantil, ajuts en espècie i complementaris per a l’acompanyament i assessorament a les EEPP</t>
  </si>
  <si>
    <t>Licitació – Encàrrec a TRAGSATEC  per l’acompanyament i assessorament d'entitats públiques per a la creació i consolidació de places públiques de primer cicle d’educació infantil</t>
  </si>
  <si>
    <t>Conveni - CEFP-AJ VILLAFRANCA</t>
  </si>
  <si>
    <t>Conveni CEFP-AJ ESTELLENCS</t>
  </si>
  <si>
    <t>Conveni CEFP-AJ LLUBI</t>
  </si>
  <si>
    <t>Conveni CEFP-AJ SANTA EULALIA</t>
  </si>
  <si>
    <t>Conveni CEFP-AJ CONSELL INSULAR FORMENTERA</t>
  </si>
  <si>
    <t>Nòmines - Modernització escoletes 0 – 3.</t>
  </si>
  <si>
    <t>Ajuts per a la creació de places públiques de primer cicle d’educació infantil, ajuts en espècie per a l’acompanyament i assessorament a les entitats públiques sol·licitants dels ajuts de creació de places públiques de primer cicle d’educació infantil i ajuts complementaris</t>
  </si>
  <si>
    <t>C21.I2</t>
  </si>
  <si>
    <t>Encàrrec de gestió a l'entitat Fundació Universitat-Empresa dels Illes Balears, MP (FUEIB) per a dur a terme l'assessorament en els centres adherits al programa per a l'orientació, l'avanç i l'enriquiment educatius PROA+ que implementen l'activitat palanca A302-itinerari 3, programa finançat pel Ministeri d'Educació, Formació Professional i Esports i per la Unió Europea – NextGenerationEU.</t>
  </si>
  <si>
    <t>PROA. Nòmina i Despeses: funcionament centres escolars+Despeses concertats</t>
  </si>
  <si>
    <t>C21.I3</t>
  </si>
  <si>
    <r>
      <rPr>
        <sz val="11"/>
        <color theme="1"/>
        <rFont val="Calibri"/>
        <family val="2"/>
      </rPr>
      <t xml:space="preserve">Nòmines – </t>
    </r>
    <r>
      <rPr>
        <sz val="10"/>
        <color theme="1"/>
        <rFont val="Noto Sans"/>
        <family val="2"/>
      </rPr>
      <t>Sistema educatiu Orienta</t>
    </r>
  </si>
  <si>
    <t>C19</t>
  </si>
  <si>
    <t>C20</t>
  </si>
  <si>
    <t>C21</t>
  </si>
  <si>
    <t>Subvenció – Aules Mentor 2020</t>
  </si>
  <si>
    <t>Ajuntament Santa Margalida</t>
  </si>
  <si>
    <t>Subvenció - Aules Mentor 2021</t>
  </si>
  <si>
    <t>Ajuntament de Sant Llorenç, Ajuntament Selva, Ajuntament Estellencs, Ajuntament Muro, Aj Esporles, Aj Puigpunyent, Aj Ses Salines, Aj Marratxí.</t>
  </si>
  <si>
    <t>Ayudes a la creación d'Unitats d'Orientació Professional (UOP) depenents del Programa Aules Mentor</t>
  </si>
  <si>
    <t>Ajuntament de Santa Eulàlia des Riu</t>
  </si>
  <si>
    <t>Subvenció - Aules Mentor 2022</t>
  </si>
  <si>
    <t>Ajuntament de Sant Llorenç</t>
  </si>
  <si>
    <r>
      <rPr>
        <sz val="11"/>
        <color rgb="FF0563C1"/>
        <rFont val="Calibri"/>
        <family val="2"/>
      </rPr>
      <t xml:space="preserve"> </t>
    </r>
    <r>
      <rPr>
        <sz val="11"/>
        <rFont val="Calibri"/>
        <family val="2"/>
      </rPr>
      <t>Ajudes per a la realització de projectes d'innovació e investigació aplicades i transferències del coneixement a la FP, any 2023</t>
    </r>
  </si>
  <si>
    <r>
      <rPr>
        <b/>
        <sz val="11"/>
        <color rgb="FF000000"/>
        <rFont val="Calibri"/>
        <family val="2"/>
      </rPr>
      <t>IES Politècnic</t>
    </r>
    <r>
      <rPr>
        <sz val="11"/>
        <color rgb="FF000000"/>
        <rFont val="Calibri"/>
        <family val="2"/>
      </rPr>
      <t xml:space="preserve"> (Q0768180B): 33.257,18€; </t>
    </r>
    <r>
      <rPr>
        <b/>
        <sz val="11"/>
        <color rgb="FF000000"/>
        <rFont val="Calibri"/>
        <family val="2"/>
      </rPr>
      <t>Wireless DNS.S.L.</t>
    </r>
    <r>
      <rPr>
        <sz val="11"/>
        <color rgb="FF000000"/>
        <rFont val="Calibri"/>
        <family val="2"/>
      </rPr>
      <t xml:space="preserve"> (B57869521): 20.000,00€; </t>
    </r>
    <r>
      <rPr>
        <b/>
        <sz val="11"/>
        <color rgb="FF000000"/>
        <rFont val="Calibri"/>
        <family val="2"/>
      </rPr>
      <t>IES Politècnic</t>
    </r>
    <r>
      <rPr>
        <sz val="11"/>
        <color rgb="FF000000"/>
        <rFont val="Calibri"/>
        <family val="2"/>
      </rPr>
      <t xml:space="preserve"> (Q0768180B): 50.000,00€; </t>
    </r>
    <r>
      <rPr>
        <b/>
        <sz val="11"/>
        <color rgb="FF000000"/>
        <rFont val="Calibri"/>
        <family val="2"/>
      </rPr>
      <t>CIFP Pere de Son Gall</t>
    </r>
    <r>
      <rPr>
        <sz val="11"/>
        <color rgb="FF000000"/>
        <rFont val="Calibri"/>
        <family val="2"/>
      </rPr>
      <t xml:space="preserve"> (S0700143A): 50.000,00€; </t>
    </r>
    <r>
      <rPr>
        <b/>
        <sz val="11"/>
        <color rgb="FF000000"/>
        <rFont val="Calibri"/>
        <family val="2"/>
      </rPr>
      <t>IES Pasqual Calbo i Caldes</t>
    </r>
    <r>
      <rPr>
        <sz val="11"/>
        <color rgb="FF000000"/>
        <rFont val="Calibri"/>
        <family val="2"/>
      </rPr>
      <t xml:space="preserve"> (S0718165D): 29.311,60€; </t>
    </r>
    <r>
      <rPr>
        <b/>
        <sz val="11"/>
        <color rgb="FF000000"/>
        <rFont val="Calibri"/>
        <family val="2"/>
      </rPr>
      <t>CIFP Francesc de Borja Moll</t>
    </r>
    <r>
      <rPr>
        <sz val="11"/>
        <color rgb="FF000000"/>
        <rFont val="Calibri"/>
        <family val="2"/>
      </rPr>
      <t xml:space="preserve"> (S0718140G): 30.000,00€; </t>
    </r>
    <r>
      <rPr>
        <b/>
        <sz val="11"/>
        <color rgb="FF000000"/>
        <rFont val="Calibri"/>
        <family val="2"/>
      </rPr>
      <t>Centro Integrado de Formación Profesional Joan Taix</t>
    </r>
    <r>
      <rPr>
        <sz val="11"/>
        <color rgb="FF000000"/>
        <rFont val="Calibri"/>
        <family val="2"/>
      </rPr>
      <t xml:space="preserve"> (S0700071D): 21.935,00€; </t>
    </r>
    <r>
      <rPr>
        <b/>
        <sz val="11"/>
        <color rgb="FF000000"/>
        <rFont val="Calibri"/>
        <family val="2"/>
      </rPr>
      <t>Centre Integrat de Formació Professional CIFP Politècnic de Llevant</t>
    </r>
    <r>
      <rPr>
        <sz val="11"/>
        <color rgb="FF000000"/>
        <rFont val="Calibri"/>
        <family val="2"/>
      </rPr>
      <t xml:space="preserve"> (S0700142C): 33.300,00€;</t>
    </r>
    <r>
      <rPr>
        <b/>
        <sz val="11"/>
        <color rgb="FF000000"/>
        <rFont val="Calibri"/>
        <family val="2"/>
      </rPr>
      <t xml:space="preserve"> IES Felanitx</t>
    </r>
    <r>
      <rPr>
        <sz val="11"/>
        <color rgb="FF000000"/>
        <rFont val="Calibri"/>
        <family val="2"/>
      </rPr>
      <t xml:space="preserve"> (S0768284B): </t>
    </r>
    <r>
      <rPr>
        <i/>
        <sz val="11"/>
        <color rgb="FF000000"/>
        <rFont val="Calibri"/>
        <family val="2"/>
      </rPr>
      <t>23.008,</t>
    </r>
    <r>
      <rPr>
        <sz val="11"/>
        <color rgb="FF000000"/>
        <rFont val="Calibri"/>
        <family val="2"/>
      </rPr>
      <t xml:space="preserve">36€; </t>
    </r>
  </si>
  <si>
    <t>Subvenció - Projectes Innovació FP 2021</t>
  </si>
  <si>
    <t>Participació empreses al projecte Circular FP (Cesgarden SL + Innovation Training Center SL)</t>
  </si>
  <si>
    <t>C21.I4</t>
  </si>
  <si>
    <t>Subvenció - Ajudes per la qualificació del sistema universitari espanyol 2021-2023</t>
  </si>
  <si>
    <t>UIB</t>
  </si>
  <si>
    <t>C21.I5</t>
  </si>
  <si>
    <t>Ajudes a universitat públiques per a la modernització i digitalització del sistema universitari espanyol 2021</t>
  </si>
  <si>
    <t>C19.I03.</t>
  </si>
  <si>
    <t>C23. I01.</t>
  </si>
  <si>
    <t>C23.I02.</t>
  </si>
  <si>
    <t>C23.I03.</t>
  </si>
  <si>
    <t>C23.I04.</t>
  </si>
  <si>
    <t>C23.I05.</t>
  </si>
  <si>
    <t>C19.I3</t>
  </si>
  <si>
    <t>Licitació – Encàrrec de gestió a Tragsatec per a la millora de les Capacitats digitals per a persones desocupades per impulsar l”emprenedoria i el desenvolupament rural i reduir la bretxa de gènere.</t>
  </si>
  <si>
    <t>Nòmines i despeses – Resolució del conseller de Model Econòmic i president del SOIB i del conseller d”Educació i FP, per la qual s”estableix la gestió conjunta, Projecte Formació modular en reskilling i upskilling per ocupats i desocupats.</t>
  </si>
  <si>
    <t>C23.I1</t>
  </si>
  <si>
    <t>Subvenció – SOIB Qualificats – Primera experiència</t>
  </si>
  <si>
    <t>Subvenció - «Programa SOIB Recerca i Innovació», per al període 2022-2025 destinada a executar projectes d’inversió de «Noves polítiques públiques per a un mercat de treball dinàmic, resilient i inclusiu»</t>
  </si>
  <si>
    <t>C23.I2</t>
  </si>
  <si>
    <r>
      <rPr>
        <sz val="10"/>
        <color theme="1"/>
        <rFont val="Calibri"/>
        <family val="2"/>
      </rPr>
      <t>Licitació -Diagnòstic de les necessitats en relació a l'aplicació de la transversalitat de gènere en la gestió de les polítiques actives d'ocupació del SOIB</t>
    </r>
  </si>
  <si>
    <t>Licitació – Servei especialitzat per implantar accions, mètodes, sistemàtiques, processos i avaluacions per l’aplicació de la transversalitat de gènere en la gestió de les polítiques actives d’ocupació (SOIB)</t>
  </si>
  <si>
    <t>Planificació, organització, disseny de continguts, seguiment, avaluació i tramitació de les acreditacions amb l’EBAP, del Pla formatiu COE</t>
  </si>
  <si>
    <t>Servei de videocàpsules comunicatives transversal de gèneres</t>
  </si>
  <si>
    <t>C23.I3</t>
  </si>
  <si>
    <t>Licitació - Revisió d’especialitats formatives incloses al Catàleg del Servicio Público deEmpleo Estatal (SEPE)</t>
  </si>
  <si>
    <t>Servei per a la revisió de l’estat actual de les especialitats formatives del sector nàutic incloses al Catàleg del Servicio Público de Empleo Estatal (SEPE) en el marc del C23.I3 del Pla de Recuperació, Transformació i Resiliència de l’Economia Espanyola.</t>
  </si>
  <si>
    <t>Servei per a la modificació i creació d’especialitats formatives del sector nàutic incloses al Catàleg del Servicio Público de Empleo Estatal (SEPE) en el marc del C23.I3 del Pla de Recuperació, Transformació i Resiliència de l’Economia Espanyola</t>
  </si>
  <si>
    <t>C23.I4</t>
  </si>
  <si>
    <t xml:space="preserve">Subvenció - SOIB Projectes territorials per a col·lectius vulnerables
</t>
  </si>
  <si>
    <t>Subvenció – Promoció de l’ocupació autònoma per abordar el repte demogràfic i facilitar la transformació productiva cap a una economia verda i digital</t>
  </si>
  <si>
    <t>Subvenció -Segona oportunitat dels treballadors autònoms o per compte propi per facilitar la transformació productiva cap a una economia verda i digital</t>
  </si>
  <si>
    <t>C23.I5</t>
  </si>
  <si>
    <t>Licitació -Adquisició directa d’un immoble per a ubicar el nou Centre d’Orientació, Emprenedoria, Acompanyament i Innovació per a l’Ocupació (COE)</t>
  </si>
  <si>
    <t>Licitació – Contracte menor servei redacció d’un projecte d’adequació i condicionament del local del SOIB del carrer Julià Álvarez per a la creació d’un COE</t>
  </si>
  <si>
    <t>Licitació- Encàrrec de gestió a la FUEIB del servei d”avaluació del model diagnòstic d”orientació prestat pel SOIB i les entitats col·laboradores del projecte Orientació i Emprenedoria.</t>
  </si>
  <si>
    <t>Licitació -Encàrrec de gestió a la FUEIB del servei d”avaluació del model d”intermediació laboral  prestat pel SOIB i les entitats col·laboradores del projecte Orientació i Emprenedoria.</t>
  </si>
  <si>
    <t>Licitació-Obra de reforma del Centre d'Orientació, Emprenedoria i Innovació per a l'Ocupació carrer Julián Álvarez, número 7, a Palma</t>
  </si>
  <si>
    <t>Servei de direcció facultativa de l'obra d'adequació i condicionament de l'immoble propietat SOIB situat al carrer Julià Álvarez 7, 7a, Local COE</t>
  </si>
  <si>
    <t>Servei per al càlcul de la cimentació dels pilars i de disseny de redistribució d’espai del projecte d’arquitectura del immoble propietat del SOIB situat al carrer Julián Álvarez 7 i 7-A per a la creació d’un Centre d’Orientació, Emprenedoria, Acompanyament i Innovació per a la ocupació (COE)</t>
  </si>
  <si>
    <t>Servei Programa de realitat virtual a l'àmbit de l'orientació laboral</t>
  </si>
  <si>
    <t>Servei de millora dels recursos formatius existents per afavorir l'acollida i l'adaptació del nou personal del Servei d'Ocupació de les Illes Balears com a recurs de suport i de formació inicial, en el marc del Component 23, Inversió 5, Projecte Pla d'Activitats del Centre d'Orientació, Emprenedoria, Acompanyament i Innovació per a l'Ocupació (COE) a realitzar durant l'any 2024</t>
  </si>
  <si>
    <t>Servei de coordinació integral de seguretat i salut per dur a terme el contracte d’obra de reforma del Centre d’Orientació, Emprenedoria, Acompanyament i Innovació per a l’Ocupació (COE) ubicat al carrer Julian Álvarez, 7 i 7-A, de Palma</t>
  </si>
  <si>
    <t>Subministrament de material tecnològic i audiovisual per equipar el Centre d’Orientació, Emprenedoria, Acompanyament i Innovació per a l’Ocupació de les Illes Balears en el marc del Pla de Recuperació, Transformació i Resiliència - Finançat per la Unió Europea – NextGenerationEU -</t>
  </si>
  <si>
    <t>Subministrament i instal·lació de mobiliari d'oficina destinat al Centre d’Orientació, Emprenedoria i Innovació per al Treball (COE) de les Illes Balears en el marc del Pla de Recuperació, Transformació i Resiliència - Finançat per la Unió Europea – NextGenerationEU -</t>
  </si>
  <si>
    <t>subministrament i instal·lació d’un taulell i unes taules fets a mida per l’oficina pel Centre d’Orientació, Emprenedoria, Acompanyament i Innovació per a l’Ocupació (COE) del Servei d’Ocupació de les Illes Balears (SOIB)</t>
  </si>
  <si>
    <t>Depeses menors – PAE Ocupació</t>
  </si>
  <si>
    <t>Projecte d'inversió- Formació SOIB</t>
  </si>
  <si>
    <t>C23</t>
  </si>
  <si>
    <t>C24.I01.</t>
  </si>
  <si>
    <t>C24.I02.</t>
  </si>
  <si>
    <t>C24.I03.</t>
  </si>
  <si>
    <t>C25.I01.</t>
  </si>
  <si>
    <t>C24.I1</t>
  </si>
  <si>
    <t xml:space="preserve">Subvenció - Convocatòria de subvencions per donar suport a l'acceleració de les indústries culturals i creatives de les Illes Balears  </t>
  </si>
  <si>
    <t>C24.I2</t>
  </si>
  <si>
    <t>Subvenció - Projectes d’inversió en infraestructures escèniques i musicals 2021</t>
  </si>
  <si>
    <t>convocatòria de subvencions per donar suport als projectes d’inversió en infraestructures escèniques i musicals de les Illes Balears</t>
  </si>
  <si>
    <t>Licitació – Subministrament de material bibliogràfic, audiovisual i multimèdia per formar part del fons documental de la Biblioteca Pública de Palma</t>
  </si>
  <si>
    <t>Prorroga del contracte de subministrament de llibres de fons local en suport paper per a formar part del fons documental de la biblioteca pública de Palma per a la Conselleria de Turisme, Cultura i Esports, Lot 1 (expedient d'origen CONTR 2022/8049)</t>
  </si>
  <si>
    <t>Pròrroga del contracte de subministrament de llibres en suport paper per al públic infantil per a formar part del fons documental de la Biblioteca pública de Palma per a la Conselleria de Turisme, Cultura i Esports (expedient d'origen CONTR 2022/8051</t>
  </si>
  <si>
    <t>Pròrroga del contracte de subministrament de llibres en suport paper per al públic juvenil per a formar part del fons documental de la Biblioteca pública de Palma per a la Conselleria de Turisme, Cultura i Esports, Lot 3 (expedient d'origen CONTR 2022/8051)</t>
  </si>
  <si>
    <t>Transferència - a favor del Consell Insular de Menorca destinats a la dotació de biblioteques</t>
  </si>
  <si>
    <t>Transferència - a favor del Consell Insular d”Eivissa destinats a la dotació de biblioteques</t>
  </si>
  <si>
    <t>Transferència - a favor del Consell Insular de Formentera destinats a la dotació de biblioteques</t>
  </si>
  <si>
    <t>Transferència - a favor del Consell Insular de Formentera destinats a actuacions sobre el patrimoni</t>
  </si>
  <si>
    <t>Transferència - a favor del Consell Insular de Menorca destinats a actuacions sobre el patrimoni</t>
  </si>
  <si>
    <t>Transferència - a favor del Consell Insular de Mallorca destinats a la dotació de biblioteques</t>
  </si>
  <si>
    <t>Transferència - a favor del Consell Insular de Mallorca destinats a actuacions a Bellpuig</t>
  </si>
  <si>
    <t>Transferència - a favor de l”Ajt. Palma destinats a la dotació de biblioteques</t>
  </si>
  <si>
    <t>Transferència - Pla ajuts oferta cultural àrees no urbanes. Consell Insular de Mallorca</t>
  </si>
  <si>
    <t>Transferència - Pla ajuts oferta cultural àrees no urbanes. Consell Insular d”Eivissa</t>
  </si>
  <si>
    <t>C24.I3</t>
  </si>
  <si>
    <t>Licitació – Descripció de documents i digitalització de documentació de l'Arxiu del Regne de Mallorca</t>
  </si>
  <si>
    <t>Transferència - a favor del Consell Insular de Menorca destinats a l”Arxiu de Maó, per a la descripció i la digitalització de fons documentals.</t>
  </si>
  <si>
    <t>Transferència -a favor del Consell Insular de Formentera per a la digitalització de l’inventari del patrimoni de l’església</t>
  </si>
  <si>
    <t>Transferència -a favor del Consell Insular d”Eivissa per a la digitalització de l’inventari del patrimoni de l’església</t>
  </si>
  <si>
    <t>Transferència -a favor del Consell Insular de Menorca per a la digitalització de l’inventari del patrimoni de l’església</t>
  </si>
  <si>
    <t>Transferència - a  favor del Consell Insular de Mallorca per a  l’execució dels fons europeus del projecte C24.I3.P5.1-3</t>
  </si>
  <si>
    <t>C25.I1</t>
  </si>
  <si>
    <t>Subvenció – Per donar suport a les sales d’exhibició cinematogràfica de les Illes Balears,</t>
  </si>
  <si>
    <t>C24</t>
  </si>
  <si>
    <t>C25</t>
  </si>
  <si>
    <t>Subvenció - Modernització de les petites i mitjanes empreses del sector del llibre, 2022</t>
  </si>
  <si>
    <t>Documenta Balear Sl; Drac Llegendari SL; ICE print Ibiza SL; Imprenta Muro SL; Impremta Manonelles SL; Biblioteca de Babel SL; La Salina Cultura SL; Nova editorial Moll SL; Nuevas impresiones Disgraf SL; Fausto Puerto Quetglas; Maria Riutord Morillas; Cor</t>
  </si>
  <si>
    <t>Subvenció - Digitalització de continguts editorials 2022</t>
  </si>
  <si>
    <t>Nova editorial Moll SL; Plan B publicaciones</t>
  </si>
  <si>
    <r>
      <rPr>
        <sz val="10"/>
        <color rgb="FF000000"/>
        <rFont val="Noto Sans"/>
        <family val="2"/>
      </rPr>
      <t>Subvenció - Foment de la mobilitat internacional d'autors literaris (escriptors, traductors i il·lustradors), 2021</t>
    </r>
  </si>
  <si>
    <t>B. Oliver Rubert (Inca) i I. Ramírez García Peralta (Sant Joan de Labritja)</t>
  </si>
  <si>
    <t>Subvenció -  Laboratoris i incubadores de creació i desenvolupament de projectes audiovisuals 2022 i 2023</t>
  </si>
  <si>
    <t>Fundació Mallorca Turisme, Fundació Foment del Turisme de Menorca i Consell d'Eivissa</t>
  </si>
  <si>
    <r>
      <rPr>
        <sz val="12"/>
        <color theme="1"/>
        <rFont val="Calibri"/>
        <family val="2"/>
      </rPr>
      <t>Ajudes per a la organització de Festivals i certamens cinematogràfics a Espanya 2023</t>
    </r>
    <r>
      <rPr>
        <b/>
        <sz val="12"/>
        <color rgb="FFC55A11"/>
        <rFont val="Calibri"/>
        <family val="2"/>
      </rPr>
      <t xml:space="preserve"> </t>
    </r>
  </si>
  <si>
    <t>Filmin Mallorca, SL(B42999060): 80.700€; El Obrador (B04974010): 28.760€; Evolution International Film Festival, SL (B57813198): 6.000€.</t>
  </si>
  <si>
    <t>Ajudes públiques per a la promoció del sector del videojoc, del pòdcast i d'altres formes de creació digital, corresponent a l'any 2024 en el marc del Pla de Recuperació, Transformació i Resiliència.</t>
  </si>
  <si>
    <t>Mansion Studios SL (B16607731): 80.000€; Agrup Inno Tech SL (B56233778): 80.000€</t>
  </si>
  <si>
    <t>Resolución de 14 de junio de 2024 de la Dirección General del Instituto de la Cinematografía y de las Artes Audiovisuales, O.A., por la que se convocan para el año 2024 ayudas generales para la producción de largometrajes sobre proyecto</t>
  </si>
  <si>
    <r>
      <rPr>
        <b/>
        <sz val="11"/>
        <color rgb="FF000000"/>
        <rFont val="Calibri"/>
        <family val="2"/>
        <scheme val="minor"/>
      </rPr>
      <t>CINETICA PRODUCCIONS, SL</t>
    </r>
    <r>
      <rPr>
        <sz val="11"/>
        <color rgb="FF000000"/>
        <rFont val="Calibri"/>
        <family val="2"/>
        <scheme val="minor"/>
      </rPr>
      <t xml:space="preserve"> (B57517070)</t>
    </r>
  </si>
  <si>
    <t>C01.I01.</t>
  </si>
  <si>
    <t>C06.I04.</t>
  </si>
  <si>
    <t>C01.I1</t>
  </si>
  <si>
    <t>Subvenció- Ajudes per transformar les flotes de transport de viatgers i mercaderies d’empreses privades prestadores de serveis de transport per carretera, així com d’empreses que realitzin transport privat complementari.</t>
  </si>
  <si>
    <t>Licitació – Contracte d'obres per executar el projecte  d'ampliació de la línia de metro Palma - UIB fins al Parc Bit</t>
  </si>
  <si>
    <t xml:space="preserve">Transferència a favor del Consell Insular d'Eivissa per a l'execució de l'actuació "obres de noves aturades i millores de les aturades existents en la xarxa d'autobús interurbà".  </t>
  </si>
  <si>
    <t xml:space="preserve">Transferència a favor del Consell Insular de Menorca per a l'execució de l'actuació "obres de noves aturades i millores de les aturades existents en la xarxa d'autobús interurbà".  </t>
  </si>
  <si>
    <t>Transferència a favor del Consell Insular de Menorca per a l'execució de l'actuació "implantació de sistemas digitals publics en les aturades d'autobús"</t>
  </si>
  <si>
    <t>Transferencia a favor del Consell Insular d'Eivissa per a l'execució de l'actuació "implantació de sistemas digitals publics en les aturades d'autobús"</t>
  </si>
  <si>
    <t>C6.I4</t>
  </si>
  <si>
    <t>Modernització d’empreses privades de transport de viatgers prestadores de serveis de transport per carretera i d’empreses privades que intervenen en el transport de mercaderies per carretera</t>
  </si>
  <si>
    <t>Licitació - Diseny i creació del nou portal web del CTM</t>
  </si>
  <si>
    <t>Exp 15-23 Contracte de subministrament i implantació de sistemes digitals públics dinformació en temps real sobre els serveis ferroviaris prestats per Serveis Ferroviaris de Mallorca</t>
  </si>
  <si>
    <t>Solució tecnològica basada en Big Data/Machine Learning</t>
  </si>
  <si>
    <t xml:space="preserve">Servei de programari factory proposta per perfils especialitzats que permetin evolucionar el Sistema Tarifari Integrat per al transport regular a Mallorca </t>
  </si>
  <si>
    <t>La contractació d'un servei de disseny, desenvolupament, posada en marxa i manteniment d'aplicacions de gestió dels serveis de taxi en mobilitat en l'àmbit de les illes Balears en el marc del Pla de Recuperació, Transformació i Resiliència – Finançat per la Unió Europea – NextGenerationEU</t>
  </si>
  <si>
    <t>Factoria de software per al desenvolupament de capacitats per a la integració de nous operadors de mobilitat i noves entitats de transport</t>
  </si>
  <si>
    <t>Component</t>
  </si>
  <si>
    <t>C06</t>
  </si>
  <si>
    <r>
      <rPr>
        <sz val="10"/>
        <color rgb="FF000000"/>
        <rFont val="Noto Sans"/>
        <family val="2"/>
      </rPr>
      <t xml:space="preserve">Subvenció – </t>
    </r>
    <r>
      <rPr>
        <sz val="10"/>
        <color rgb="FF202020"/>
        <rFont val="Noto Sans"/>
        <family val="2"/>
      </rPr>
      <t>Programa d'ajudes als municipis per a la implantació de zones de baixes emissions</t>
    </r>
  </si>
  <si>
    <r>
      <rPr>
        <b/>
        <sz val="10"/>
        <color rgb="FF202020"/>
        <rFont val="Noto Sans"/>
        <family val="2"/>
      </rPr>
      <t>Aj. d'Eivissa</t>
    </r>
    <r>
      <rPr>
        <sz val="10"/>
        <color rgb="FF202020"/>
        <rFont val="Noto Sans"/>
        <family val="2"/>
      </rPr>
      <t xml:space="preserve"> (bici i aparcaments) +</t>
    </r>
    <r>
      <rPr>
        <b/>
        <sz val="10"/>
        <color rgb="FF202020"/>
        <rFont val="Noto Sans"/>
        <family val="2"/>
      </rPr>
      <t xml:space="preserve"> Aj. de Palma</t>
    </r>
    <r>
      <rPr>
        <sz val="10"/>
        <color rgb="FF202020"/>
        <rFont val="Noto Sans"/>
        <family val="2"/>
      </rPr>
      <t xml:space="preserve"> per 2 projectes (ORA, Bicis, ZBE, busos elèctrics, electrolinera…)</t>
    </r>
  </si>
  <si>
    <t>Subvenció – Segona convocatòria del programa d'ajudes a municipis per a la implantació de Zones de baixes emissions i la transformació digital i sostenible del transport urbà, en el marc del PRTR PROVISIONAL</t>
  </si>
  <si>
    <r>
      <rPr>
        <b/>
        <sz val="10"/>
        <color rgb="FF202020"/>
        <rFont val="Noto Sans"/>
        <family val="2"/>
      </rPr>
      <t>Aj. Eivissa</t>
    </r>
    <r>
      <rPr>
        <sz val="10"/>
        <color rgb="FF202020"/>
        <rFont val="Noto Sans"/>
        <family val="2"/>
      </rPr>
      <t xml:space="preserve"> (implantació ZBE Eivissa), </t>
    </r>
    <r>
      <rPr>
        <b/>
        <sz val="10"/>
        <color rgb="FF202020"/>
        <rFont val="Noto Sans"/>
        <family val="2"/>
      </rPr>
      <t>Aj. Palma</t>
    </r>
    <r>
      <rPr>
        <sz val="10"/>
        <color rgb="FF202020"/>
        <rFont val="Noto Sans"/>
        <family val="2"/>
      </rPr>
      <t xml:space="preserve"> (adquisició busos elèctrics i hidrogen, punts de càrrega i adaptació cotxeres, accessibilitat transport públic, humanització eix cívic Cotlliure, ampliació biciPalma i millora EMT)</t>
    </r>
  </si>
  <si>
    <t>C06.I3</t>
  </si>
  <si>
    <t xml:space="preserve">Actuacions per a la millora de l'eficiència energètica de l'enllumenat públic al Port de Palma
</t>
  </si>
  <si>
    <t>SAMPOL INGENIERIA Y OBRAS, S.A.</t>
  </si>
  <si>
    <t>Assistència Tècnica a la Direcció d'obra d'Actuacions per a la millora de
l'eficiència energètica de l'enllumenat públic al port d'Eivissa</t>
  </si>
  <si>
    <t>LETTER INGENIEROS, S.L.,</t>
  </si>
  <si>
    <t>A.T. per a la redacció de projecte constructiu i direcció d'obra de reparació de deficiències detectades a l'Informe d'avaluació d'edificis (IEE) i l'informe d'auditoria energètica dels edificis de l'APB</t>
  </si>
  <si>
    <t>UTE RP Y AT DO DE LOS EDIFICIOS DE LA APB</t>
  </si>
  <si>
    <t>Actuacions per a la millora de l'eficiència energètica de l'enllumenat públic al port d'Alcúdia</t>
  </si>
  <si>
    <t>ELECNOR SERVICIOS Y PROYECTOS, S.A.U.</t>
  </si>
  <si>
    <t>Infraestructura elèctrica en el port d'Alcúdia per la conexió elèctrica dels vaixells a terra en la primera alineació dels molls de ponent</t>
  </si>
  <si>
    <t>UTE SERVEO-URBIA-CUERVA</t>
  </si>
  <si>
    <t xml:space="preserve">Infraestructura elèctrica per la conexió  dels vaixells a terra en el moll del Cos Nou del port de Maó </t>
  </si>
  <si>
    <t>U.T.E MUELLES MAHON</t>
  </si>
  <si>
    <t>A.T. a la direcció d'obra dels projectes d'Infraestructura elèctrica en els ports de Palma, Alcúdia, Eivissa i Maó, per la conexió elèctrica dels vaixells a terra</t>
  </si>
  <si>
    <t>PROYECTOS, EJECUCIÓN Y CONTROL DE OBRAS SA, TÉCNICAS Y PROYECTOS SA</t>
  </si>
  <si>
    <t>Infraestructura eléctrica en el puerto de Ibiza para la conexión eléctrica de los buques a tierra en los muelles de Botafoc del puerto de Eivissa</t>
  </si>
  <si>
    <t>Instal·lació elèctrica de subministrament a ferries en el primer tram exterior de les Molles Comercials del port de Palma</t>
  </si>
  <si>
    <t>Actuacions per a la millora energètica del enllumenat públic al port d'Eivissa</t>
  </si>
  <si>
    <t>Vilor Infraestructuras SL</t>
  </si>
  <si>
    <t>C06.I4</t>
  </si>
  <si>
    <r>
      <rPr>
        <sz val="10"/>
        <color rgb="FF000000"/>
        <rFont val="Noto Sans"/>
        <family val="2"/>
      </rPr>
      <t xml:space="preserve">Subvenció – </t>
    </r>
    <r>
      <rPr>
        <sz val="10"/>
        <color rgb="FF202020"/>
        <rFont val="Noto Sans"/>
        <family val="2"/>
      </rPr>
      <t>Programa de Suport al Transport Sostenible i Digital</t>
    </r>
  </si>
  <si>
    <r>
      <rPr>
        <b/>
        <sz val="10"/>
        <color rgb="FF202020"/>
        <rFont val="Noto Sans"/>
        <family val="2"/>
      </rPr>
      <t>Aglomerados Mallorca SA</t>
    </r>
    <r>
      <rPr>
        <sz val="10"/>
        <color rgb="FF202020"/>
        <rFont val="Noto Sans"/>
        <family val="2"/>
      </rPr>
      <t xml:space="preserve">: 281.515,60 € (Instal·lació de pretractament i reutilització de paviment en planta d'aglomerat existent). </t>
    </r>
    <r>
      <rPr>
        <b/>
        <sz val="10"/>
        <color rgb="FF202020"/>
        <rFont val="Noto Sans"/>
        <family val="2"/>
      </rPr>
      <t xml:space="preserve">Autoritat Portuària Balears: </t>
    </r>
    <r>
      <rPr>
        <sz val="10"/>
        <color rgb="FF202020"/>
        <rFont val="Noto Sans"/>
        <family val="2"/>
      </rPr>
      <t>4.415.756,275 € (Desplegament de solucions de subministrament elèctric per a Cold Ironing).</t>
    </r>
  </si>
  <si>
    <t>C04.I02.</t>
  </si>
  <si>
    <t>C04.I04.</t>
  </si>
  <si>
    <t>C04.I2</t>
  </si>
  <si>
    <t>Subvencions per a actuacions en la Reserva de la Biosfera Menorca per a l’any 2022</t>
  </si>
  <si>
    <t>Convocatòria de subvencions per a actuacions d’adaptació de línies elèctriques d’alta tensió previstes en el Reial decret 1432/2008</t>
  </si>
  <si>
    <t>Actuacions en l'àrea d'influència socioeconómica del Parc Nacional Marítimo-Terrestre de l'Arxiu de Cabrera</t>
  </si>
  <si>
    <t>Licitació-Subministrament d'una embarcació per dur a terme les tasques de control i, si escau, eradicació de diferents espècies invasores a diferents hàbitats i localitzacions geogràfiques de les Illes Balears</t>
  </si>
  <si>
    <t>Licitació - Redacció d’avantprojecte i del projecte per a la remodelació i execució de la reforma integral interpretativa del Centre de visitants del Parc nacional marítimoterrestre de l’arxipèlag de Cabrera</t>
  </si>
  <si>
    <t>Subministrament de gàbies per a dur a terme les tasques necessàries per al control d'espècies invasores de les illes Balears</t>
  </si>
  <si>
    <t>Primera pròrroga del servei de vigilància de les praderes de posidònia a les Illes Balears.</t>
  </si>
  <si>
    <t>Estudi de localització i identificació d'escombraries al fons marí de Mallorca, Menorca, Eivissa i Formentera</t>
  </si>
  <si>
    <t>Estudi per la identificació de localitzacions per a la nidificació de l'àguila peixatera a les illes de Mallorca, Menorca, Eivissa i Formentera</t>
  </si>
  <si>
    <t>Subministrament de dispositius telemàtics d'alerta primerenca de captura, nodes sensors LoRaWAN de llarg abast ("avisadors") per la millora i optimització de les tasques necessàries per al control d'espècies invasores, concretament d'os rentador a Mallorca.</t>
  </si>
  <si>
    <t>Prestació del servei de control de plagues (desratització) dels Illots d'És Vedrà, És Vedranell, S'Espalmador i Tagomago</t>
  </si>
  <si>
    <t>Subministrament d’emissors de seguiment telemètric (GPS) per a àguila peixatera (Pandion haliaetus)</t>
  </si>
  <si>
    <t>Despeses en inversions de caràcter inmaterial. Actuacions conservació</t>
  </si>
  <si>
    <t>C04.I4</t>
  </si>
  <si>
    <t>Encàrrec de gestió de la Conselleria de Medi Ambient i Territori a l’Empresa de Transformación Agraria SA (TRAGSA) per al servei d’adaptació de les masses forestals insulars al canvi climàtic - MEPRO 1052/2022</t>
  </si>
  <si>
    <t>Encàrrec de gestió de la Conselleria de Medi Ambient i Territori a l’Empresa de Transformació Agraria SA (TRAGSA) per al servei d’actuacions preventives en els punts estratègics de gestió per a la defensa contra els incendis forestals - MEPRO 991/2022</t>
  </si>
  <si>
    <t>Servei per a la millora de l'eficiència energètica a través de la biomassa forestal local en edificis públics de la CAIB</t>
  </si>
  <si>
    <t>Renovació de la flota de vehicles per a la prevenció i extinció d'incendis forestals en el marc del Pla de Recuperació, Transformació i Resiliència-finançat per la Unió Europea- Next Generation EU</t>
  </si>
  <si>
    <t>C04</t>
  </si>
  <si>
    <r>
      <rPr>
        <sz val="10"/>
        <color rgb="FF000000"/>
        <rFont val="Calibri"/>
        <family val="2"/>
      </rPr>
      <t>Subvenció -</t>
    </r>
    <r>
      <rPr>
        <b/>
        <sz val="10"/>
        <color rgb="FF000000"/>
        <rFont val="Calibri"/>
        <family val="2"/>
      </rPr>
      <t xml:space="preserve"> </t>
    </r>
    <r>
      <rPr>
        <sz val="10"/>
        <color rgb="FF202020"/>
        <rFont val="Noto Sans"/>
        <family val="2"/>
      </rPr>
      <t>Impuls a la bioeconomia com a motor del desenvolupament i conservació i la transició ecològica 2021</t>
    </r>
  </si>
  <si>
    <r>
      <rPr>
        <b/>
        <sz val="10"/>
        <color rgb="FF202020"/>
        <rFont val="Noto Sans"/>
        <family val="2"/>
      </rPr>
      <t>APAEMA</t>
    </r>
    <r>
      <rPr>
        <sz val="10"/>
        <color rgb="FF202020"/>
        <rFont val="Noto Sans"/>
        <family val="2"/>
      </rPr>
      <t xml:space="preserve"> (Pasture+) i </t>
    </r>
    <r>
      <rPr>
        <b/>
        <sz val="10"/>
        <color rgb="FF202020"/>
        <rFont val="Noto Sans"/>
        <family val="2"/>
      </rPr>
      <t>Fundación Vida Silvestre Mediterránea</t>
    </r>
    <r>
      <rPr>
        <sz val="10"/>
        <color rgb="FF202020"/>
        <rFont val="Noto Sans"/>
        <family val="2"/>
      </rPr>
      <t xml:space="preserve"> (Impuls bioeconomia a la Serra de Tramuntana)</t>
    </r>
  </si>
  <si>
    <r>
      <rPr>
        <sz val="10"/>
        <color rgb="FF000000"/>
        <rFont val="Calibri"/>
        <family val="2"/>
      </rPr>
      <t xml:space="preserve">Subvenció – </t>
    </r>
    <r>
      <rPr>
        <sz val="10"/>
        <color rgb="FF202020"/>
        <rFont val="Noto Sans"/>
        <family val="2"/>
      </rPr>
      <t>Reforç de xarxes de envaraments i rescat d'espècies marines 2021</t>
    </r>
  </si>
  <si>
    <r>
      <rPr>
        <b/>
        <sz val="10"/>
        <color rgb="FF202020"/>
        <rFont val="Noto Sans"/>
        <family val="2"/>
      </rPr>
      <t xml:space="preserve"> Palma Aquàrium </t>
    </r>
    <r>
      <rPr>
        <sz val="10"/>
        <color rgb="FF202020"/>
        <rFont val="Noto Sans"/>
        <family val="2"/>
      </rPr>
      <t xml:space="preserve">(Conservació i protecció d'espècies marines amenaçades (tortugues marines, cetacis i taurons) a les Illes Balears + </t>
    </r>
    <r>
      <rPr>
        <b/>
        <sz val="10"/>
        <color rgb="FF202020"/>
        <rFont val="Noto Sans"/>
        <family val="2"/>
      </rPr>
      <t>Associació OCEANUM</t>
    </r>
    <r>
      <rPr>
        <sz val="10"/>
        <color rgb="FF202020"/>
        <rFont val="Noto Sans"/>
        <family val="2"/>
      </rPr>
      <t xml:space="preserve"> (Xarxa de avaraments i rescat d'espècies marines a les illes Pitiüses)</t>
    </r>
  </si>
  <si>
    <r>
      <rPr>
        <sz val="10"/>
        <color rgb="FF000000"/>
        <rFont val="Calibri"/>
        <family val="2"/>
      </rPr>
      <t xml:space="preserve">Subvenció – </t>
    </r>
    <r>
      <rPr>
        <sz val="10"/>
        <color rgb="FF202020"/>
        <rFont val="Noto Sans"/>
        <family val="2"/>
      </rPr>
      <t>Canvis d'estils de vida impactants sobre la biodiversitat 2021</t>
    </r>
  </si>
  <si>
    <t>Particular</t>
  </si>
  <si>
    <t>Treballs de recuperació de murs de maçoneria en sec a Menorca, en el marc del pla de recuperació, transformació i resiliència europeu (prtr), per al projecte actuacions per a la conservació de la biodiversitat, adequació i millora del medi natural a la finca d'Alforí de Dalt.</t>
  </si>
  <si>
    <t>JULISANRA SLU</t>
  </si>
  <si>
    <t>Instal·lació d'un nou sistema de reforç per du a terme l'actuació de rehabilitació i millora de la infraestructura del dipòsit d'aigua de Can Feliu</t>
  </si>
  <si>
    <t>SISTEMA NOU BAU SL</t>
  </si>
  <si>
    <t>Subministrament d'una furgoneta electrica per al Parc Nacional Maritimo Terrestre del Archipielago de Cabrera (Organisme Autònom Parcs Nacionals)</t>
  </si>
  <si>
    <t>Stellantis España SL</t>
  </si>
  <si>
    <t>Lloguer de maquinària sense operari, per a les obres 1634043 i 1633131 al Parc Nacional Marítim-Terrestre de l'Arxipèlag de Cabrera.</t>
  </si>
  <si>
    <t>POTENCIA ALQUILER DE MAQUINARIA S.L.U</t>
  </si>
  <si>
    <t>Execució de la instal·lació elèctrica per al projecte de rehabilitació d'edificis destinats a la gestió del PNMT de l'Arxipèlag de Cabrera (uso públic i recerca)</t>
  </si>
  <si>
    <t>Balinseg SL</t>
  </si>
  <si>
    <t>Servei de navegació per a les sortides programades en els treballs de seguiment, gestió i protecció en els espais, hàbitats i espècies protegides de l'equip 9, a les illes Balears.</t>
  </si>
  <si>
    <t>José Del Moral De La Bastida, TREMAR IB, S.L.</t>
  </si>
  <si>
    <t>servicio para la realización de trabajos silvícolas de roza, clareo y poda en las islas baleares, actuaciones preventivas en puntos estratégicos de gestión para la defensa contra los incendios forestales en Islas Baleares</t>
  </si>
  <si>
    <t xml:space="preserve">ATFORTIS I BECEITE FORESTAL </t>
  </si>
  <si>
    <t>subministrament de paranys d'aire comprimit tipus goodnature a-24 d'autorecàrrega per a rosegadors o de carácterísticas similars, en el marc del pla de recuperació, transformació i resiliència finançat per la unió europea – nextgenerationeu, a adjudicar per procediment obert simplificat</t>
  </si>
  <si>
    <t>P&amp;M GRUP21, SL</t>
  </si>
  <si>
    <t>Servei de transport de personal i medis auxiliars per a diferentes actuacions en el parc nacional marítim terrestre de l'arxipèlag de Cabrera</t>
  </si>
  <si>
    <t>Excursions a Cabrera SL</t>
  </si>
  <si>
    <t>Servei de transport de materials i maquinària per a diferents actuacions en el parc nacional marítim terrestre de Cabrera</t>
  </si>
  <si>
    <t>Naviera Daedalus, S.L.</t>
  </si>
  <si>
    <t>Subministrament de astilladora autònoma remolcada amb llança ajustable, per al projecte de millora de l'eficiència energètica a través de la biomassa forestal local en edificis públics del Govern dels Iles Balears.</t>
  </si>
  <si>
    <t>Comercial de suministtros, S.L.</t>
  </si>
  <si>
    <t>Obres d'instal·lació de calderes de biomassa, per al projecte de millora de l'eficiència energètica a través de la biomassa forestal local en edificis públics del govern de les illes Balears.</t>
  </si>
  <si>
    <t xml:space="preserve">Instalaciones Mecánicas Muñoz SLU </t>
  </si>
  <si>
    <t>Serveis socials i dependència</t>
  </si>
  <si>
    <t>C22. I01.</t>
  </si>
  <si>
    <t>C22.I02.</t>
  </si>
  <si>
    <t>C22.I03.</t>
  </si>
  <si>
    <t>C22.I1</t>
  </si>
  <si>
    <t>Licitació -Direcció de l'execució i coordinació de la seguretat i salut de les obres del nou Centre de llargues estades al complexe de Son Dureta, a Palma, Mallorca</t>
  </si>
  <si>
    <t>Licitació- Construcció d’un centre de llarga estança per a persones majors dependents en el complex sanitari de Son Dureta, Palma</t>
  </si>
  <si>
    <t>Licitació - Contractació d'un arquitecte per a la redacció d'un projecte bàsic i d'execució, la direcció de les obres, l'estudi de seguretat i salut, el projecte d'activitats, així com la certificació de les instal·lacions i la implantació del pla d'autoprotecció, per a una residència a l'avinguda David Russell, Es Migjorn Gran</t>
  </si>
  <si>
    <t>Licitació – Contractació d’un arquitecte per a la redacció d’un projecte bàsic i d’execució, la direcció de les obres, l’estudi de seguretat i salut, el projecte d’activitats, així com la certificació de les instal·lacions i redacció i implantació del pla d’autoprotecció per una residència a Bunyola</t>
  </si>
  <si>
    <t>Licitació – Reforma i adaptació d'un local al centre de dia i activitats comunitàries al carrer Sebel·lí, núm.23 baixos, de Palma (Son Xigala).</t>
  </si>
  <si>
    <t>Obra de reforma de la Caserna Duc de Crillón al municipi des Castell (Menorca) en residència i centre de dia (veure 69L)</t>
  </si>
  <si>
    <t>Obra de construcció d' una residència per a gent gran dependents al municipi d' Es Migjorn Gran.</t>
  </si>
  <si>
    <t>Direcció de l'execució i coordinació de seguretat i salut de les obres de construcció d”una residència per a persones majors dependents a Bunyola</t>
  </si>
  <si>
    <t xml:space="preserve">Subministrament de l'equipament d'un centre de dia per a persones majors dependents al carrer Sebel·*lí 23 de Palma, dividit en cinc lots </t>
  </si>
  <si>
    <t>Contracte d'obra de una residència en el municipi de Bunyola</t>
  </si>
  <si>
    <t>Construcció d'una residència per a persones dependents a Sant Llorenç des Cardassar</t>
  </si>
  <si>
    <t>Subministrament i Instal·lació del mobiliari i electrodomèstics del centre de dia de Son Xigala</t>
  </si>
  <si>
    <t>Contractació dels serveis d'enginyeria forestal per a la direcció i coordinació de seguretat i salut de les actuacions que estableix el Pla de prevenció contra incendis forestals (tallafocs) per a la residència de Son Dureta a Palma</t>
  </si>
  <si>
    <t xml:space="preserve">Contracte Menor retirada de la coberta de fibrociment de l'edifici annexada a les obre Residència Son Dureta </t>
  </si>
  <si>
    <t>contracte menor de serveis per a la realització d'estudi geotècnic per a un solar en li complex sociosanitari a Son Dureta</t>
  </si>
  <si>
    <t xml:space="preserve">Realització de treballs forestals establerts al Pla de prevenció contra incendis forestals (tallafocs) per a la residència de Son Dureta (CM 16/2021). </t>
  </si>
  <si>
    <t xml:space="preserve">Contractació dels serveis d'enginyeria per a la realització d'un projecte tècnic de tallafocs per a la residència de Son Dureta. </t>
  </si>
  <si>
    <t>Finalització de les obres del centre sociosanitari de llargues estades per a persones majors dependents a Son Dureta, Palma</t>
  </si>
  <si>
    <t>Contracte d'obra de una residència en el municipi de Sant Llorenç</t>
  </si>
  <si>
    <t>Abierto de ingeniería de Son Dureta</t>
  </si>
  <si>
    <t>Conveni – Realització d’actuacions incloses dins els projectes estratègics números 6 (residència Trepucó a Bintaufa) i 9 (servei per a Menors centre es Fabiol)</t>
  </si>
  <si>
    <t>Conveni de col·laboració entre la Conselleria d’Afers Socials i Esports i l’Institut Mallorquí d’Afers Socials (IMAS)</t>
  </si>
  <si>
    <t>C22.I2</t>
  </si>
  <si>
    <t>Licitació-Servei de factoria de programari per a la migració tecnològica i la millora funcional dels aplicatius que conformen la història social única electrònica de les Illes Balears</t>
  </si>
  <si>
    <t>Servei per al disseny d’un pla director per al desenvolupament de la Història Única Electrònica a realitzar per la Fundació Balear d’Innovació i Tecnologia (Encàrrec a la Fund. BIT)</t>
  </si>
  <si>
    <t>Servei de desenvolupament i implantació del repositori únic d'informació compartit amb tots els sistemes de la Història Social Única Electònica (HSUe), en el marc del Pla de Recuperació, Transformació i Resiliència - finançat per la Unió Europea-Next Generation EU</t>
  </si>
  <si>
    <t>C22.I3</t>
  </si>
  <si>
    <t>Subvencions destinades a la millora de l'accessibilitat d'infraestructures i equipaments de les entitats locals de les Illes Balears.</t>
  </si>
  <si>
    <t>Subvenció – Per la realització d’inversions per assegurar l'accessibilitat universal als immobles a persones grans, amb discapacitat i/o en situació de dependència.</t>
  </si>
  <si>
    <t>Sobremobilització</t>
  </si>
  <si>
    <t>Sobreexecució</t>
  </si>
  <si>
    <t>C22</t>
  </si>
  <si>
    <t>C14.I01.</t>
  </si>
  <si>
    <t>C14.I03.</t>
  </si>
  <si>
    <t>C14.I04.</t>
  </si>
  <si>
    <t>Subvenció – Per a l'execució del Pla de Sostenibilitat Turística en Destinacions PSTD Consell de Menorca 2021</t>
  </si>
  <si>
    <t>Subvenció – Per l'execució del Pla de Sostenibilitat Turística en Destinacions PSTD Consell d’Eivissa 2021</t>
  </si>
  <si>
    <t>Subvenció – Per a l'execució del Pla de Sostenibilitat Turística en Destinacions PSTD Consell de Formentera 2021</t>
  </si>
  <si>
    <t>Subvenció - Per a l'execució del Pla de Sostenibilitat Turística en Destinacions PSTD Consell de Mallorca 2021</t>
  </si>
  <si>
    <t>Subvenció – Per a l'execució del Pla de Sostenibilitat Turística en Destinacions PSTD Mancomunitat del Pla 2021.</t>
  </si>
  <si>
    <t>Subvenció – Per a la execució de l”Actuació de Cohesió en Destí ACD Ajuntament de Calvià 2021</t>
  </si>
  <si>
    <t>Subvenció - Per a l'execució de l’Actuació de Cohesió en Destí (ACD) Consell de Menorca 2021</t>
  </si>
  <si>
    <t>Subvenció - Per a l'execució de l’Actuació de Cohesió en Destí (ACD) Ajuntament de Palma 2021</t>
  </si>
  <si>
    <t>Subvenció - Per a l'execució de l'Actuació de Cohesió en Destí ACD Ajuntament de Sant Antoni de Portmany 2021</t>
  </si>
  <si>
    <t>Subvenció – Per l”execució de l’Actuació de Cohesió en Destí ACD Ajuntament de Sant Josep de sa Talaia 2021</t>
  </si>
  <si>
    <t>Subvenció - Ajudes per finançar l'elaboració dels plans de circularitat d'allotjaments turístics, amb l'objectiu d'executar les mesures previstes en els capítols I i II del títol V de la Llei</t>
  </si>
  <si>
    <t>Subvenció directa a l”Ajuntament de Sant Joan de Labritja per a l'execució del PSTD, de la convocatòria extraordinària de 2022</t>
  </si>
  <si>
    <t>Subvenció directa a l”Ajuntament de Capdepera per a l'execució del PSTD, de la convocatòria extraordinària de 2022</t>
  </si>
  <si>
    <t>Subvenció directa al Consell Insular de Menorca per a l'execució del PSTD, de la convocatòria extraordinària de 2022</t>
  </si>
  <si>
    <t>Subvenció directa al Consell Insular de Formentera per a l'execució del PSTD, de la convocatòria extraordinària de 2022</t>
  </si>
  <si>
    <t>Subvenció directa a l”Ajuntament de Manacor per a l'execució del PSTD, de la convocatòria extraordinària de 2022</t>
  </si>
  <si>
    <t>Subvenció directa al Consell Insular de Mallorca per a l'execució del PSTD, de la convocatòria extraordinària de 2022</t>
  </si>
  <si>
    <t>Subvenció directa a l”Ajuntament de Santa Margalida per a l'execució del PSTD, de la convocatòria extraordinària de 2022</t>
  </si>
  <si>
    <t>Subvenció directa a l”Ajuntament de San Llorenç per a l'execució del PSTD, de la convocatòria extraordinària de 2022</t>
  </si>
  <si>
    <t>Subvenció directa a l”Ajuntament de Son Servera per a l'execució del PSTD, de la convocatòria extraordinària de 2022</t>
  </si>
  <si>
    <t>Subvenció directa a l”Ajuntament de San Josep de Sa Talaia per a l'execució del PSTD, de la convocatòria extraordinària de 2022</t>
  </si>
  <si>
    <t>Subvenció directa a l”Ajuntament de Pollença per a l'execució del PSTD, de la convocatòria extraordinària de 2022</t>
  </si>
  <si>
    <t>Subvenció - ACD 2022 Ajuntament de Calvià</t>
  </si>
  <si>
    <t>ACD 2022 Ajuntament de Palma</t>
  </si>
  <si>
    <r>
      <t>Resolució del conseller de Turisme, Cultura i Esports per la qual es concedeix una subvenció directa a l'</t>
    </r>
    <r>
      <rPr>
        <b/>
        <sz val="10"/>
        <color indexed="8"/>
        <rFont val="Noto Sans"/>
        <family val="2"/>
      </rPr>
      <t xml:space="preserve">Ajuntament d'Inca </t>
    </r>
    <r>
      <rPr>
        <sz val="10"/>
        <color indexed="8"/>
        <rFont val="Noto Sans"/>
        <family val="2"/>
      </rPr>
      <t xml:space="preserve">per a l'execució del  </t>
    </r>
    <r>
      <rPr>
        <sz val="10"/>
        <color indexed="60"/>
        <rFont val="Noto Sans"/>
        <family val="2"/>
      </rPr>
      <t>PSTD</t>
    </r>
    <r>
      <rPr>
        <sz val="10"/>
        <color indexed="8"/>
        <rFont val="Noto Sans"/>
        <family val="2"/>
      </rPr>
      <t>, de la convocatòria extraordinària de 2023</t>
    </r>
  </si>
  <si>
    <r>
      <t>Resolució del conseller de Turisme, Cultura i Esports per la qual es concedeix una subvenció directa a l'</t>
    </r>
    <r>
      <rPr>
        <b/>
        <sz val="10"/>
        <color rgb="FF000000"/>
        <rFont val="Noto Sans"/>
        <family val="2"/>
      </rPr>
      <t>Ajuntament de Calvià</t>
    </r>
    <r>
      <rPr>
        <sz val="10"/>
        <color indexed="8"/>
        <rFont val="Noto Sans"/>
        <family val="2"/>
      </rPr>
      <t xml:space="preserve"> per a l'execució del  </t>
    </r>
    <r>
      <rPr>
        <sz val="10"/>
        <color rgb="FFFF0000"/>
        <rFont val="Calibri"/>
        <family val="2"/>
      </rPr>
      <t>PSTD</t>
    </r>
    <r>
      <rPr>
        <sz val="10"/>
        <color rgb="FF333333"/>
        <rFont val="Calibri"/>
        <family val="2"/>
      </rPr>
      <t xml:space="preserve">, de la convocatòria extraordinària de </t>
    </r>
    <r>
      <rPr>
        <sz val="10"/>
        <color rgb="FFFF0000"/>
        <rFont val="Calibri"/>
        <family val="2"/>
      </rPr>
      <t>2023</t>
    </r>
    <r>
      <rPr>
        <sz val="10"/>
        <color rgb="FF333333"/>
        <rFont val="Calibri"/>
        <family val="2"/>
      </rPr>
      <t>. Millora i embelliment del Bulevar de Peguera</t>
    </r>
  </si>
  <si>
    <r>
      <t>Resolució del conseller de Turisme, Cultura i Esports per la qual es concedeix una subvenció directa a l'</t>
    </r>
    <r>
      <rPr>
        <b/>
        <sz val="10"/>
        <color rgb="FF000000"/>
        <rFont val="Noto Sans"/>
        <family val="2"/>
      </rPr>
      <t>Ajuntament de Felanitx</t>
    </r>
    <r>
      <rPr>
        <sz val="10"/>
        <color indexed="8"/>
        <rFont val="Noto Sans"/>
        <family val="2"/>
      </rPr>
      <t xml:space="preserve"> per a l'execució del  </t>
    </r>
    <r>
      <rPr>
        <sz val="10"/>
        <color rgb="FFFF0000"/>
        <rFont val="Calibri"/>
        <family val="2"/>
      </rPr>
      <t>PSTD</t>
    </r>
    <r>
      <rPr>
        <sz val="10"/>
        <color rgb="FF333333"/>
        <rFont val="Calibri"/>
        <family val="2"/>
      </rPr>
      <t>, de la convocatòria extraordinària de</t>
    </r>
    <r>
      <rPr>
        <sz val="10"/>
        <color rgb="FFFF0000"/>
        <rFont val="Calibri"/>
        <family val="2"/>
      </rPr>
      <t xml:space="preserve"> 2023</t>
    </r>
    <r>
      <rPr>
        <sz val="10"/>
        <color rgb="FF333333"/>
        <rFont val="Calibri"/>
        <family val="2"/>
      </rPr>
      <t>. Felanitx és cultura i naturalesa. Cap a un destí intel·ligent i sostenible.</t>
    </r>
  </si>
  <si>
    <r>
      <t xml:space="preserve">Resolució del conseller de Turisme, Cultura i Esports per la qual es concedeix una subvenció directa a l'Ajuntament de Muro per a l'execució del  </t>
    </r>
    <r>
      <rPr>
        <sz val="10"/>
        <color rgb="FFFF0000"/>
        <rFont val="Calibri"/>
        <family val="2"/>
      </rPr>
      <t>PSTD</t>
    </r>
    <r>
      <rPr>
        <sz val="10"/>
        <color rgb="FF333333"/>
        <rFont val="Calibri"/>
        <family val="2"/>
      </rPr>
      <t xml:space="preserve">, de la convocatòria extraordinària de </t>
    </r>
    <r>
      <rPr>
        <sz val="10"/>
        <color rgb="FFFF0000"/>
        <rFont val="Calibri"/>
        <family val="2"/>
      </rPr>
      <t>2023</t>
    </r>
    <r>
      <rPr>
        <sz val="10"/>
        <color rgb="FF333333"/>
        <rFont val="Calibri"/>
        <family val="2"/>
      </rPr>
      <t>. Muro destí accessible, intel·ligent i sostenible.</t>
    </r>
  </si>
  <si>
    <r>
      <t>Resolució del conseller de Turisme, Cultura i Esports per la qual es concedeix una subvenció directa a l</t>
    </r>
    <r>
      <rPr>
        <b/>
        <sz val="10"/>
        <color rgb="FF000000"/>
        <rFont val="Noto Sans"/>
        <family val="2"/>
      </rPr>
      <t>'Ajuntament de Santa Eulària des Riu</t>
    </r>
    <r>
      <rPr>
        <sz val="10"/>
        <color indexed="8"/>
        <rFont val="Noto Sans"/>
        <family val="2"/>
      </rPr>
      <t xml:space="preserve"> per a l'execució del  </t>
    </r>
    <r>
      <rPr>
        <sz val="10"/>
        <color rgb="FFFF0000"/>
        <rFont val="Calibri"/>
        <family val="2"/>
      </rPr>
      <t>PSTD</t>
    </r>
    <r>
      <rPr>
        <sz val="10"/>
        <color rgb="FF333333"/>
        <rFont val="Calibri"/>
        <family val="2"/>
      </rPr>
      <t xml:space="preserve">, de la convocatòria extraordinària de </t>
    </r>
    <r>
      <rPr>
        <sz val="10"/>
        <color rgb="FFFF0000"/>
        <rFont val="Calibri"/>
        <family val="2"/>
      </rPr>
      <t>2023</t>
    </r>
    <r>
      <rPr>
        <sz val="10"/>
        <color rgb="FF333333"/>
        <rFont val="Calibri"/>
        <family val="2"/>
      </rPr>
      <t>. Pla de diversificació de l'oferta turística i augment de la competitivitat del sector MICE - Aparcament de la Fase II del Palau de Congressos d'Eivissa</t>
    </r>
  </si>
  <si>
    <r>
      <t>Resolució del conseller de Turisme, Cultura i Esports per la qual es concedeix una subvenció directa a l'</t>
    </r>
    <r>
      <rPr>
        <b/>
        <sz val="10"/>
        <color rgb="FF000000"/>
        <rFont val="Noto Sans"/>
        <family val="2"/>
      </rPr>
      <t>Ajuntament de Santanyí</t>
    </r>
    <r>
      <rPr>
        <sz val="10"/>
        <color indexed="8"/>
        <rFont val="Noto Sans"/>
        <family val="2"/>
      </rPr>
      <t xml:space="preserve"> per a l'execució del  </t>
    </r>
    <r>
      <rPr>
        <sz val="10"/>
        <color rgb="FFFF0000"/>
        <rFont val="Calibri"/>
        <family val="2"/>
      </rPr>
      <t>PSTD</t>
    </r>
    <r>
      <rPr>
        <sz val="10"/>
        <color rgb="FF333333"/>
        <rFont val="Calibri"/>
        <family val="2"/>
      </rPr>
      <t xml:space="preserve">, de la convocatòria extraordinària de </t>
    </r>
    <r>
      <rPr>
        <sz val="10"/>
        <color rgb="FFFF0000"/>
        <rFont val="Calibri"/>
        <family val="2"/>
      </rPr>
      <t>2023</t>
    </r>
    <r>
      <rPr>
        <sz val="10"/>
        <color rgb="FF333333"/>
        <rFont val="Calibri"/>
        <family val="2"/>
      </rPr>
      <t>. Pla de millora urbana sostenible del nucleo turístic de Cala D'Or</t>
    </r>
  </si>
  <si>
    <r>
      <t xml:space="preserve">Resolució del conseller de Turisme, Cultura i Esports per la qual es concedeix una subvenció directa al </t>
    </r>
    <r>
      <rPr>
        <b/>
        <sz val="10"/>
        <color rgb="FF000000"/>
        <rFont val="Noto Sans"/>
        <family val="2"/>
      </rPr>
      <t>Consell Insular de Mallorca</t>
    </r>
    <r>
      <rPr>
        <sz val="10"/>
        <color indexed="8"/>
        <rFont val="Noto Sans"/>
        <family val="2"/>
      </rPr>
      <t xml:space="preserve"> per a l'execució del  </t>
    </r>
    <r>
      <rPr>
        <sz val="10"/>
        <color rgb="FFFF0000"/>
        <rFont val="Noto Sans"/>
        <family val="2"/>
      </rPr>
      <t>PSTD</t>
    </r>
    <r>
      <rPr>
        <sz val="10"/>
        <color indexed="8"/>
        <rFont val="Noto Sans"/>
        <family val="2"/>
      </rPr>
      <t xml:space="preserve">, de la convocatòria extraordinària de </t>
    </r>
    <r>
      <rPr>
        <sz val="10"/>
        <color rgb="FFFF0000"/>
        <rFont val="Noto Sans"/>
        <family val="2"/>
      </rPr>
      <t>2023</t>
    </r>
    <r>
      <rPr>
        <sz val="10"/>
        <color indexed="8"/>
        <rFont val="Noto Sans"/>
        <family val="2"/>
      </rPr>
      <t>. Mallorca Living Sustainable Hub III</t>
    </r>
  </si>
  <si>
    <r>
      <t xml:space="preserve">Resolució del conseller de Turisme, Cultura i Esports per la qual es concedeix una subvenció directa al </t>
    </r>
    <r>
      <rPr>
        <b/>
        <sz val="10"/>
        <color rgb="FF000000"/>
        <rFont val="Noto Sans"/>
        <family val="2"/>
      </rPr>
      <t>Consell Insular de Menorca</t>
    </r>
    <r>
      <rPr>
        <sz val="10"/>
        <color indexed="8"/>
        <rFont val="Noto Sans"/>
        <family val="2"/>
      </rPr>
      <t xml:space="preserve"> per a l'execució del  </t>
    </r>
    <r>
      <rPr>
        <sz val="10"/>
        <color rgb="FFFF0000"/>
        <rFont val="Noto Sans"/>
        <family val="2"/>
      </rPr>
      <t>PSTD</t>
    </r>
    <r>
      <rPr>
        <sz val="10"/>
        <color indexed="8"/>
        <rFont val="Noto Sans"/>
        <family val="2"/>
      </rPr>
      <t xml:space="preserve">, de la convocatòria extraordinària de </t>
    </r>
    <r>
      <rPr>
        <sz val="10"/>
        <color rgb="FFFF0000"/>
        <rFont val="Noto Sans"/>
        <family val="2"/>
      </rPr>
      <t>2023</t>
    </r>
    <r>
      <rPr>
        <sz val="10"/>
        <color indexed="8"/>
        <rFont val="Noto Sans"/>
        <family val="2"/>
      </rPr>
      <t>. Transformació cap al Model socioambiental, integrador, conectat i resilient.</t>
    </r>
  </si>
  <si>
    <r>
      <t xml:space="preserve">Resolució del conseller de Turisme, Cultura i Esports per la qual es concedeix una subvenció directa a la </t>
    </r>
    <r>
      <rPr>
        <b/>
        <sz val="10"/>
        <color rgb="FF000000"/>
        <rFont val="Noto Sans"/>
        <family val="2"/>
      </rPr>
      <t>Mancomunitat del Raiguer</t>
    </r>
    <r>
      <rPr>
        <sz val="10"/>
        <color indexed="8"/>
        <rFont val="Noto Sans"/>
        <family val="2"/>
      </rPr>
      <t xml:space="preserve"> per a l'execució del </t>
    </r>
    <r>
      <rPr>
        <sz val="10"/>
        <color rgb="FFFF0000"/>
        <rFont val="Noto Sans"/>
        <family val="2"/>
      </rPr>
      <t xml:space="preserve"> PSTD</t>
    </r>
    <r>
      <rPr>
        <sz val="10"/>
        <color indexed="8"/>
        <rFont val="Noto Sans"/>
        <family val="2"/>
      </rPr>
      <t xml:space="preserve">, de la convocatòria extraordinària de </t>
    </r>
    <r>
      <rPr>
        <sz val="10"/>
        <color rgb="FFFF0000"/>
        <rFont val="Noto Sans"/>
        <family val="2"/>
      </rPr>
      <t>2023</t>
    </r>
    <r>
      <rPr>
        <sz val="10"/>
        <color indexed="8"/>
        <rFont val="Noto Sans"/>
        <family val="2"/>
      </rPr>
      <t xml:space="preserve">. </t>
    </r>
  </si>
  <si>
    <r>
      <rPr>
        <b/>
        <sz val="10"/>
        <color rgb="FF000000"/>
        <rFont val="Noto Sans"/>
        <family val="2"/>
      </rPr>
      <t>ACD</t>
    </r>
    <r>
      <rPr>
        <sz val="10"/>
        <color indexed="8"/>
        <rFont val="Noto Sans"/>
        <family val="2"/>
      </rPr>
      <t xml:space="preserve"> </t>
    </r>
    <r>
      <rPr>
        <b/>
        <sz val="10"/>
        <color rgb="FF000000"/>
        <rFont val="Noto Sans"/>
        <family val="2"/>
      </rPr>
      <t>Consell Insular de Formentera i Ports de les Illes Balears</t>
    </r>
    <r>
      <rPr>
        <sz val="10"/>
        <color indexed="8"/>
        <rFont val="Noto Sans"/>
        <family val="2"/>
      </rPr>
      <t>. Circularitat com eix de competivitat sostenible de les Illes Balears. Fase II</t>
    </r>
  </si>
  <si>
    <t>Convocatòria de subvencions per a la concessió d'ajudes per finançar projectes innovadors a través de la cooperació amb l'objectiu de cercar, implementar i digitalitzar solucions innovadores sostenibles als establiments turístics de les Illes Balears en el marc del component C14.I1, transformació del model turístic cap a la sostenibilitat, en el marc del Pla de Recuperació, Transformació i Resiliència finançat per la Unió Europea Next Generation EU</t>
  </si>
  <si>
    <t>ACD 2022 Consell Insular de Menorca</t>
  </si>
  <si>
    <t>Convocatòria d'ajudes per a la millora de l'eficiència energètica en el disseny i desenvolupament de processos i sistemes d'empaquetat, emmagatzematge, logística i distribució de productes agraris i agroalimentaris al seu accés al canal HORECA, a l'any 2024, en el marc del Pla de Recuperació, Transformació i Resiliència - Finançades per la UE - Next GenerationEU</t>
  </si>
  <si>
    <t>Convocatòria d'ajudes de minimis relacionades amb la circularitat alimentària del sector turístic per a la creació i desenvolupament de productes i experiències de turisme enogastronòmic, per l'any 2024, en el marc del Pla de Recuperació, Transformació i Resiliència</t>
  </si>
  <si>
    <t>Ajudes de minimisen el marc del Pla de Recuperació, Transformació i Resiliència, per a l'execució de projectes pilot per a estudiar la viabilitat de la producció de fumet per a la seva distribució en el canal HORECA, l'any 2024</t>
  </si>
  <si>
    <t>Resolució president FOGAIBA, convoquen ajudes de minimis en marc del Pla de Recup., Transformació i Resiliència -Finançades per la Unió Europea- NextGenerationEU, per a facilitar traçabilitat prod. pesquers mitjançant etiquetatge i identificació 2024</t>
  </si>
  <si>
    <t>Licitació – Patrocini projecte Mallorca Live Festival 2022</t>
  </si>
  <si>
    <t>Licitació – Patrocini projecte Menorca Ioga Gallery Festival</t>
  </si>
  <si>
    <t>Licitació – Patrocini per a projecte Cranc Illa de Menorca Festival 2022</t>
  </si>
  <si>
    <t>Licitació – Patrocini Projecte Epic Camí de Cavalls 360º 2022</t>
  </si>
  <si>
    <t>Licitació – Patrocini esdeveniment singular "East Mallorca L&amp;L hsted by JM Olazábal""</t>
  </si>
  <si>
    <t>Licitació – Patrocini esdeveniment singular "Mallorca 140.6 Triathlon"</t>
  </si>
  <si>
    <t>Licitació - Modificació de les condicions per a la realització de contractes de patrocini amb entitats privades per a grans esdeveniments que generin repercussió mediàtica per a les marques de les Illes Balears i l’Agència d’Estratègia Turística (AETIB) durant el 2022, per adaptar-la a l’establert al PRTR</t>
  </si>
  <si>
    <t>Licitació – Patrocini COOKINGFILMS Menorca</t>
  </si>
  <si>
    <t>Licitació – Patrocini singular "XXV Gala dels premis Max de les arts escèniques 2022" Menorca</t>
  </si>
  <si>
    <r>
      <t>Licitació – Patrocini estratègic «16</t>
    </r>
    <r>
      <rPr>
        <vertAlign val="superscript"/>
        <sz val="10"/>
        <color rgb="FF000000"/>
        <rFont val="Noto Sans"/>
        <family val="2"/>
      </rPr>
      <t>a</t>
    </r>
    <r>
      <rPr>
        <sz val="10"/>
        <color rgb="FF202020"/>
        <rFont val="Noto Sans"/>
        <family val="2"/>
      </rPr>
      <t xml:space="preserve"> volta a Menorca en BTT»</t>
    </r>
  </si>
  <si>
    <t>Licitació – Patrocini estratègic "Campeonato de España de Ciclismo en Carretera Mallorca 2022"</t>
  </si>
  <si>
    <t>Licitació – Patrocini Grans Esdeveniments "Mallorca Championships 2022"</t>
  </si>
  <si>
    <t>Assessorament tècnic en la definició d'un marc per als plecs que desenvolupin una solució estratègica de Business Inteligence del turisme de l'AETIB</t>
  </si>
  <si>
    <t>Licitació – Patrocini 4t Majordocs-Festival de Cinema Documental de Mallorca</t>
  </si>
  <si>
    <t>Licitació -Patrocini esdeveniment singular "Zafiro Palma Marathon Mallorca"</t>
  </si>
  <si>
    <t>Licitació – Patrocini Estratègic "3 Dies Trial Eivissa-Ultra Eivissa"</t>
  </si>
  <si>
    <t>Licitació – Patrocini esdeveniment Singular "UCI Track Champions League Mallorca"</t>
  </si>
  <si>
    <t>Licitació – Patrocini Alternatilla Jazz Festival</t>
  </si>
  <si>
    <t xml:space="preserve">Licitació – Plecs de les condicions generals que han de regir la tramitació dels expedients de contractació que es derivin de les sol·licituds de patrocinis estratègics amb entitats privades que generin repercussió mediàtica  </t>
  </si>
  <si>
    <t>Resolució del president de l'AETIB per la qual sestableixen les condicions per subscriure contractes de patrocini menor per a petits esdeveniments que generin repercussió mediàtica per a les marques de les Illes Balears i l’Agencia d’Estratègia Turística de les Illes Balears (AETIB), durant l’any 2023</t>
  </si>
  <si>
    <t>Patrocini Trail Menorca Camí De Cavalls 2023</t>
  </si>
  <si>
    <t>Patrocini Mallorca 312</t>
  </si>
  <si>
    <t xml:space="preserve">Assistència tècnica per a la posada en marxa d'una solució estratègica de Business Inteligence de turisme d'AETIB </t>
  </si>
  <si>
    <t>Patrocini Eivissa Marathon</t>
  </si>
  <si>
    <t>Patrocini HIC Summit Ibiza</t>
  </si>
  <si>
    <t>Patrocini III Trail del Nord</t>
  </si>
  <si>
    <t>Patrocini XXXII Challenge Ciclista Mallorca 2023</t>
  </si>
  <si>
    <t>Patrocini Trail Menorca Camí De Cavalls 2023. Premis de la Música Independents (PREMIS MIN)</t>
  </si>
  <si>
    <t>Patrocini XIV Mitja Marató + 8 km Formentera</t>
  </si>
  <si>
    <t>Patrocini V October Trail</t>
  </si>
  <si>
    <t>Patrocini UEFA Futsal Final Four Mallorca 2023</t>
  </si>
  <si>
    <t>Patrocini The Meadower OCR Menorca</t>
  </si>
  <si>
    <t>Patrocini VIII Edició 10 &amp; 5 Milles Ciutat de Maó – Menorca</t>
  </si>
  <si>
    <t>Patrocini Spartan Mallorca</t>
  </si>
  <si>
    <t>Patrocini Triathlon International Portocolom</t>
  </si>
  <si>
    <t>Patrocini X Trail Dels Fars</t>
  </si>
  <si>
    <t>Patrocini X Trail Dels Fars Nocturna</t>
  </si>
  <si>
    <t xml:space="preserve">Patrocini Formentera All Round Trail </t>
  </si>
  <si>
    <t>Patrocini Artiem Half Menorca Triathlon</t>
  </si>
  <si>
    <t>Patrocini Challenge Peguera Mallorca 2023</t>
  </si>
  <si>
    <t>Patrocini 52 Trofeu S.A.R. Princesa Sofia Mallorca</t>
  </si>
  <si>
    <t>Patrocini YogaGallery Menorca Festival 2023</t>
  </si>
  <si>
    <t xml:space="preserve"> Patrocini X Triatlo illa de Formentera de 2023 </t>
  </si>
  <si>
    <t>CONCURS D'IDEES QUE SERVIRÀ PER PORTAR A TERME LA LICITACIÓ DE LES ACCIONS DE SENSIBILITZACIÓ DESTINADES A FOMENTAR I POSAR EN VALOR LES ACCIONS DE CIRCULARITAT A LES ILLES BALEARS.</t>
  </si>
  <si>
    <t>Servei per a la definició i redacció del pla estratègic estratègic turístic de enogastronomía de les Illes Balears 2024-2035 i el seu desenvolupament en un pla operatiu (pa director) 2025-2030.</t>
  </si>
  <si>
    <t>Servei de creació i producció de contingut multimèdia i editorial que permeti executar i reforçar les
diferents activitats derivades de les accions dutes a terme per la AETIB, destinades a posicionar el
turisme enogastronómico a les illes Balears i fomentar la circularitat alimentària en el sector turístic.
(Exp 008/2024-2) CoFFEE:C14.I01.P06.S03.PROVISIONAL. SI02.</t>
  </si>
  <si>
    <t>Patrocini Galatzó Trail 2023 Mallorca Mountain Marathon</t>
  </si>
  <si>
    <t>Serveis de desenvolupament de la Plataforma en línia especialitzada en turisme enogastronómico de les Illes Balears en el marc del Pla de Recuperació, Transformació i Resiliciencia -Finançat per la Unió Europea- Next Generation EU.</t>
  </si>
  <si>
    <t>Obres per a l'execució del projecte d'instal·lació de plaques solars fotovoltaiques amb sistema d'emmagatzematge d'energia integrat en la seu de Ports dels Illes Balears situada al carrer Vicente Tofiño,36, emmarcat en el Pla de Recuperació, Transformació i Resiliència Next Generation EU</t>
  </si>
  <si>
    <t>Contracte mixt de subministrament d'estacions meteorològiques i servei per a la implantació de sistema de mesurament continu de la qualitat de l'aire i contaminació acústica en els ports de Ciutadella (Menorca) i Sant Antoni de Portmany (Eivissa), emmarcat en el Pla de Recuperació, Transformació i Resiliència Next Generation EU</t>
  </si>
  <si>
    <t>Contracte mixt de servei per a la redacció de projecte i d'obra per a executar la implantació de OPS (cold ironing) en els molls del Port Exterior de Ciutadella, Menorca</t>
  </si>
  <si>
    <t>Contracte de serveis dividit en lots per al desenvolupament d'una app mòbil de reserves de boies i amarraments (lot 1) i per a la implantació de la nova web corporativa (lot 2), emmarcat en el Pla de Recuperació, Transformació i Resiliència, per a Europa Next Generation UE</t>
  </si>
  <si>
    <t>Gestió dels projectes turístics finançats amb fons MRR</t>
  </si>
  <si>
    <t>C14.I3</t>
  </si>
  <si>
    <t>Subvenció – Per a la modernització i la innovació en la higiene i en la neteja dels establiments d'allotjament turístic, destinada a la compra de mecanismes d'elevació de llits,</t>
  </si>
  <si>
    <t>Subvenció  -Per a la substitució d'instal·lacions tèrmiques per altres que emprin fonts d'energia que redueixin l'impacte mediambiental, amb l'objectiu d’executar el que s’estableix en l'article 102.1.a) de la Llei 8/2012, del turisme de les Illes Balears</t>
  </si>
  <si>
    <t>Convocatoria d'ajudes a la modernització i la innovació i en la neteja dels establiments d'allotjament turístic, destinada a la compra de mecanismes d'elevació de llits</t>
  </si>
  <si>
    <t>Convocatoria d'ajudes per finançar actuacions per a la millora de la competitivitat i la captació d'adaptació del territori de les Illes Balears en l'àmbit turístic</t>
  </si>
  <si>
    <t xml:space="preserve">Tr. a empreses privades. Estudis de preus d”establiments turístics en zones madures. </t>
  </si>
  <si>
    <t>Patrocini Cranc Illa de Menorca Festival 2023</t>
  </si>
  <si>
    <t>Patrocini UCI Track Champions League Mallorca</t>
  </si>
  <si>
    <t>Patrocini Palma Marathon Mallorca</t>
  </si>
  <si>
    <t>Patrocini 17º Volta Menorca BTT</t>
  </si>
  <si>
    <t>Patrocini Artiem Epic Cami de Cavall 360º Menorca</t>
  </si>
  <si>
    <t>Servei de creativitat, disseny, producció i execució de campanyes de publicitat sobre inversions i projectes associats al Pla de Modernització i Competitivitat del Sector Turístic (component 14) a les illes Balears. COFFEE C14.I03.P01.S01.SI02</t>
  </si>
  <si>
    <t>Subministrament de dispositius informàtics per a la gestió del projecte “Plataforma regional de Business Intelligence com a observatori del Turisme"</t>
  </si>
  <si>
    <t>C14.I4</t>
  </si>
  <si>
    <t>Subvenció – Per a la concessió d’ajuts per finançar projectes de millora de l'eficiència energètica de l'envolupant tèrmica, d’ús d'energies renovables a les instal·lacions tèrmiques de calefacció, climatització, refrigeració, ventilació i aigua calenta sanitària, i de les instal·lacions d’il·luminació d’allotjaments turístics</t>
  </si>
  <si>
    <t>Convocatòries d'ajudes de minimis per a la concessió de subvencions per finançar projectes de millora de l'eficiència energètica i l'economia circular a establiments turístics, en el marc del Pla de Recuperació, Transformació i Resiliència (PRTR) finançat per la Unió Europea Next Generation EU</t>
  </si>
  <si>
    <t>C14</t>
  </si>
  <si>
    <t>Subvenció – Enfortiment de l'activitat comercial en zones turístiques</t>
  </si>
  <si>
    <t>Ajuntament Eivissa i Ajuntament Sant Josep de Sa Talaia</t>
  </si>
  <si>
    <t>Subvenció -  Xarxa Ciutats Patrimoni</t>
  </si>
  <si>
    <t>Aj. Eivissa: Millora de l'accessibilitat i energia carrers  Santa Maria i Tur de Montis, Passeig Vara del Rey i Plaça de Sa Carrossa</t>
  </si>
  <si>
    <t>Subvenció -  Rehabilitació d'immobles de Patrimoni Nacional</t>
  </si>
  <si>
    <t>Palau de l'Almudaina</t>
  </si>
  <si>
    <t>Subvenció -Ajudes per a l'enfortiment de l'activitat comercial en zones turístiques en el marc del Pla de Recuperació, Transformació i Resiliència per a l'any 2022</t>
  </si>
  <si>
    <r>
      <rPr>
        <b/>
        <sz val="10"/>
        <color theme="1"/>
        <rFont val="Noto Sans"/>
        <family val="2"/>
      </rPr>
      <t>Consell de Mallorca</t>
    </r>
    <r>
      <rPr>
        <sz val="10"/>
        <color theme="1"/>
        <rFont val="Noto Sans"/>
        <family val="2"/>
      </rPr>
      <t xml:space="preserve"> (8 actuacions), </t>
    </r>
    <r>
      <rPr>
        <b/>
        <sz val="10"/>
        <color theme="1"/>
        <rFont val="Noto Sans"/>
        <family val="2"/>
      </rPr>
      <t>Consell de Formentera</t>
    </r>
    <r>
      <rPr>
        <sz val="10"/>
        <color theme="1"/>
        <rFont val="Noto Sans"/>
        <family val="2"/>
      </rPr>
      <t xml:space="preserve"> (Senalló 4.0 Comercio, Artesanía y Territorio) i </t>
    </r>
    <r>
      <rPr>
        <b/>
        <sz val="10"/>
        <color theme="1"/>
        <rFont val="Noto Sans"/>
        <family val="2"/>
      </rPr>
      <t xml:space="preserve">Ajuntament de Maó </t>
    </r>
    <r>
      <rPr>
        <sz val="10"/>
        <color theme="1"/>
        <rFont val="Noto Sans"/>
        <family val="2"/>
      </rPr>
      <t>( programa per a la dinamització comercial i millora de l'experiència turística de la ciutat</t>
    </r>
  </si>
  <si>
    <t>Subvenció -  Experiències Turisme Espanya 2021</t>
  </si>
  <si>
    <t>Aj. Eivissa: Viu la posidònia</t>
  </si>
  <si>
    <t>Convocatòria d'ajudes per al programa "EXPERIÈNCIES TURISME ESPANYA" 2023</t>
  </si>
  <si>
    <t xml:space="preserve"> -DIA COMPLERT ESPORTS  I ACTIVITATS C.B. (E57142234) 69.825,00 €                  -TURSIJOVEN S.L. B07757537: 69.825,00  €                                                                            -FUNDACIÓ JARDÍ BOTÀNIC DE SÓLLER-MUSEU BALEAR DE CIENCIÉS NATURALS G07829377 33.904,00 €                                                                            - Jumbo Tours España S.L. Unipersonal Empresa B07893365 170.736,00 €                                                                                                  </t>
  </si>
  <si>
    <t>Sector primari i alimentació</t>
  </si>
  <si>
    <t>C03.I03.</t>
  </si>
  <si>
    <t>C03.I04.</t>
  </si>
  <si>
    <t>C03.I3</t>
  </si>
  <si>
    <t>Subvenció - Inversions en bioseguretat vegetal</t>
  </si>
  <si>
    <t>Subvenció - Inversions en bioseguretat animal</t>
  </si>
  <si>
    <t>C03.I4</t>
  </si>
  <si>
    <t>Inversions en eficiència energètica i energies renovables (biogàs i biomassa agrícola)</t>
  </si>
  <si>
    <t>Suport per a l’aplicació d’agricultura de precisió i tecnologies 4.0 al sector agrícola i ramader</t>
  </si>
  <si>
    <t>C03</t>
  </si>
  <si>
    <t>C03.I1</t>
  </si>
  <si>
    <t>Pla de millora de l'eficiència i sostenibilitat a regadius Fase I</t>
  </si>
  <si>
    <t>Formentera: Comunitat de regants d'aigües regenerades i Mallorca: Comunitat de regants d'aigües regenerades de Porreres - Conveni amb SEIASA signat</t>
  </si>
  <si>
    <t>Pla de millora de l'eficiència i sostenibilitat a regadius Fase II</t>
  </si>
  <si>
    <t>Eivissa: Comunitat de regans de Sa Rota, Sant Joan i Santa Eulàlia</t>
  </si>
  <si>
    <t>Pla de millora de l'eficiència i sostenibilitat a regadius Fase III</t>
  </si>
  <si>
    <t>Eivissa: comunitat de regants</t>
  </si>
  <si>
    <t>C03.I6</t>
  </si>
  <si>
    <t>Treballs d'instal·lació i posada en marxa de sistemes d'estacionament segur, inclòs el seu subministrament.</t>
  </si>
  <si>
    <t>Bile Comunication SL</t>
  </si>
  <si>
    <t>Subministrament d'aparcaments per a bicicletes i patinets a l'illa de Mallorca, en el marc del pla de recuperació, transformació i resiliència finançat per la unió europea – nextgeneration (prtr)</t>
  </si>
  <si>
    <t>C26.I01.</t>
  </si>
  <si>
    <t>C26.I02.</t>
  </si>
  <si>
    <t>C26.I03.</t>
  </si>
  <si>
    <t>C26.I1</t>
  </si>
  <si>
    <t>Subvenció-Per a les entitats locals de les Illes Balears per a la creació d’Unitats Actives d’Exercici Físic als municipis de les Illes Balear</t>
  </si>
  <si>
    <t>Convocatòria d'ajuts per a les entitats de les Illes Balears per a la creació d'Unitats d'Exercici Físic als municipis de les Illes Balears, en el marc del Pla de Recuperació, Transformació i Resiliència</t>
  </si>
  <si>
    <t>Matriculació 186 professionals sanitaris IB-SALUT Illes Blaears, formació docent ‘Actívate, prescribe ejercicio’</t>
  </si>
  <si>
    <t>Servei del ús de la eina digital VITALEDAD, per a realitzar el seguiment i control del programa B@les</t>
  </si>
  <si>
    <t>Conveni Colef Pla Prescripció Activitat Física</t>
  </si>
  <si>
    <t>C26.I2</t>
  </si>
  <si>
    <t>Subvenció – Per a modernitzar la Xarxa de Centres d'instal·lacions esportives existents a la comunitat autònoma de les Illes Balears</t>
  </si>
  <si>
    <t>Obra d'instal·lació d'una caldera de biomassa i dipòsit per a escalfar l'aigua de dues piscines en el Centre de Tecnificació Esportiva Illes Balears (CTEIB)</t>
  </si>
  <si>
    <t>Obres per al desenvolupament del projecte de telecomunicacions i sistemes per a la modernització i renovació d'instal·lacions de dades, megafonia, electricitat i telefonia en el Centre de Tecnificació Esportiva de les illes Balears en el marc del Pla de Recuperació, Transpormación i Resiliència finançat per la Unió Europea Next Generation EU.</t>
  </si>
  <si>
    <t>OBRA de renovació dels sistemes d'il·luminació per a la pista de ciclisme del Velòdrom Illes Balears, finançat en el marc de l'instrument de finançament NextGeneration EU</t>
  </si>
  <si>
    <t>C26.I3</t>
  </si>
  <si>
    <t>Subvenció – Formació esportiva de les dones a l’àmbit esportiu</t>
  </si>
  <si>
    <t>Subvenció-Proporcionar i facilitar l’adquisició d’immobilitzat material per a la practica d’esports adaptats</t>
  </si>
  <si>
    <t>Subvenció-Foment de la igualtat de gènere i la inclusió de persones amb discapacitat a l’esport a l’àmbit de les federacions esportives de les Illes Balears i delegacions de les federacions esportives espanyoles a les Illes Balear</t>
  </si>
  <si>
    <t>PROMOCION DE LA IGUALDAD EN EL DEPORTE 2023 SINCO 2023 0000007146</t>
  </si>
  <si>
    <t>C26</t>
  </si>
  <si>
    <t>Investigació i transferència del coneixement</t>
  </si>
  <si>
    <t>C16.R01.</t>
  </si>
  <si>
    <t>C17.I01.</t>
  </si>
  <si>
    <t>C17.I03.</t>
  </si>
  <si>
    <t>C17.I04.</t>
  </si>
  <si>
    <t>C17.I06.</t>
  </si>
  <si>
    <t>C17.I1</t>
  </si>
  <si>
    <t>Subvenció directa per part de l’Administració CAIB a favor de la UIB per finançar despeses derivades del projecte de l’àrea d’Astrofísica i física d’altes energies “Tecnologies avançades per a l’exploració de l’univers i els seus components” en el marc del PRTR</t>
  </si>
  <si>
    <t>Subvenció directa per part de l’Administració CAIB a favor de la UIB per finançar despeses derivades del programa de l’àrea de Biodiversitat “Exploració, anàlisi i prospectiva de la Biodiversitat: Possibles respostes a l’estratègia 2030 de Desenvolupament Sostenible en un escenari de Canvi Global” en el marc del PRTR</t>
  </si>
  <si>
    <t>Plans complementaris basats en l’execució dels programes d’I+D+i en l’àrea de ciències marines (SOCIB)</t>
  </si>
  <si>
    <t>Plans complementaris basats en l’execució dels programes d’I+D+i en l’àrea de ciències marines. (CSIC)</t>
  </si>
  <si>
    <t>Plans complementaris basats en l’execució dels programes d’I+D+i en l’àrea de ciències marines. (UIB)</t>
  </si>
  <si>
    <t>Subministrament i instal·lació d'un equip de microtomografia (microCT) per a investigació científica, diagnòstic per imatge i obtenció de models 3D amb destinació a la Plataforma de Cirurgia Experimental i Estabulari</t>
  </si>
  <si>
    <t>C17.I6</t>
  </si>
  <si>
    <t>Licitació- Subministrament i instal·lació d'un equip de microtomografia (microCT) per a investigació científica, diagnòstic per imatge i obtenció de models 3D amb destinació a la Plataforma de Cirurgia Experimental i Estabulari</t>
  </si>
  <si>
    <t>Subministrament i instal·lació d'equipament per a la plataforma d'anàlisi multi-ómicos en imatge molecular basada en espectrometria de masses d'ultra-alta resolució del IdISBa.</t>
  </si>
  <si>
    <t>C17</t>
  </si>
  <si>
    <t>C16.R1</t>
  </si>
  <si>
    <t>Subvenció – Missions IA 2021</t>
  </si>
  <si>
    <t>Balantia Consultores SL</t>
  </si>
  <si>
    <t>C17.I2</t>
  </si>
  <si>
    <t>Subvenció-Ajudes públiques per a les Infraestructures Científiques i Tècniques Singulars (ICTS) corresponents a l'any 2021</t>
  </si>
  <si>
    <t>SOCIB</t>
  </si>
  <si>
    <t>Subvenció - Equipament Cientificotècnic 2021</t>
  </si>
  <si>
    <t>(UIB + SOCIB) i CSIC</t>
  </si>
  <si>
    <t>Subvenció -  Infraestructures Científiques i Tècniques Singulars</t>
  </si>
  <si>
    <t>Licitació - Subministrament d'un ordinador del Lot 5 per al projecte MAPA01_COB_PRTR (adjudicada)</t>
  </si>
  <si>
    <t>DYNABOOK EUROPE GMBH</t>
  </si>
  <si>
    <t>Licitació - Adquisició de 4 monitors per a 2 projectes PRTR del COB (adjudicada)</t>
  </si>
  <si>
    <t>MCR INFO ELECTRONIC, S.L</t>
  </si>
  <si>
    <t>Licitació - Subministrament i instal·lació d'un sistema analític per a metabolòmica marina (adjudicada)</t>
  </si>
  <si>
    <t>THERMO FISHER SCIENTIFIC
NIF B28954170</t>
  </si>
  <si>
    <t>Subministrament d'ordinadors portàtils superiors i llicència S.O. més complements. Fi. PRTR ( AgenciaDescripción Estatal Consell Superior de Recerques Cientificas (CSIC)</t>
  </si>
  <si>
    <t>HP PRINTING AND COMPUTING SOLUTIONS, S.L.U.</t>
  </si>
  <si>
    <t>Subministrament de monitors i complements. financiacion europea. PRTR-RECUPERA ( Agència Estatal Consell Superior de Recerques Cientificas (CSIC) )</t>
  </si>
  <si>
    <t>MCR INFO ELECTRONIC, S.L.</t>
  </si>
  <si>
    <t>Subministrament de monitors i complements. Financiacion europea. PRTR ( Agència Estatal Consell Superior de Recerques Cientificas (CSIC) )</t>
  </si>
  <si>
    <t>Subministrament d'ordinador portatil superior i llicencia S.O dt. complements.. Financiacion europea PRTR ( Agència Estatal Consell Superior de Recerques Cientificas (CSIC) )</t>
  </si>
  <si>
    <t>Subministrament de dos planadors de mostreig oceanogràfic (GLIDERS)</t>
  </si>
  <si>
    <t>INNOVA oceanografia litoral, s.l.</t>
  </si>
  <si>
    <t>C17.I3</t>
  </si>
  <si>
    <t>Subvenció - Projectes de R+D+i «Programació Conjunta Internacional» 2020</t>
  </si>
  <si>
    <t>UIB + SOCIB</t>
  </si>
  <si>
    <t>Subvenció - Accions de Dinamització «Europa Recerca» 2020</t>
  </si>
  <si>
    <t>UIB + CSIC</t>
  </si>
  <si>
    <t>Subvenció – Proves concepte 2021</t>
  </si>
  <si>
    <t>Subvenció -  R+D+i en línies estratègiques, en col·laboració públic-privada 2021</t>
  </si>
  <si>
    <t xml:space="preserve">Subvenció - Missions en ciència i innovació 2021.  Impulsar la indústria espanyola en la revolució industrial del segle XXI  </t>
  </si>
  <si>
    <t>TIRME SA: Indústria 4.0 sostenible, digital i circular, amb noves tecnologies de processos, IA i simbiosi industrial per a maximitzar la valorització de residus de combustió</t>
  </si>
  <si>
    <t>Subvenció - projectes estratègics orientats a la transició ecològica i digital del Pla estatal de recerca científica, tècnica i d'innovació 2021 – 2023</t>
  </si>
  <si>
    <r>
      <rPr>
        <b/>
        <sz val="10"/>
        <color theme="1"/>
        <rFont val="Noto Sans"/>
        <family val="2"/>
      </rPr>
      <t xml:space="preserve">UIB: </t>
    </r>
    <r>
      <rPr>
        <sz val="10"/>
        <color theme="1"/>
        <rFont val="Noto Sans"/>
        <family val="2"/>
      </rPr>
      <t xml:space="preserve">2.404.190 € (Facultat Economia i Empresa; Dpt. Biologia; Dpt. Dret Públic; Dpt. Economia i Empresa; INAGEA; Dpt. Enginyeria Indus i Construcció; Dpt. Enginyeria Indus i Construcció; Dpt. Geografia; Dpt. Química; Facultat de ciències; Dpt. Infermeria; Dpt. ciències Matemàtiques i Informàtica; IFISC; Facultat de Dret). </t>
    </r>
    <r>
      <rPr>
        <b/>
        <sz val="10"/>
        <color theme="1"/>
        <rFont val="Noto Sans"/>
        <family val="2"/>
      </rPr>
      <t>IMEDEA</t>
    </r>
    <r>
      <rPr>
        <sz val="10"/>
        <color theme="1"/>
        <rFont val="Noto Sans"/>
        <family val="2"/>
      </rPr>
      <t>: 676.200 €;</t>
    </r>
    <r>
      <rPr>
        <b/>
        <sz val="10"/>
        <color theme="1"/>
        <rFont val="Noto Sans"/>
        <family val="2"/>
      </rPr>
      <t xml:space="preserve"> Institut Oceanogràfic</t>
    </r>
    <r>
      <rPr>
        <sz val="10"/>
        <color theme="1"/>
        <rFont val="Noto Sans"/>
        <family val="2"/>
      </rPr>
      <t>: 112.700 €</t>
    </r>
  </si>
  <si>
    <t>Subvenció - Ajudes corresponents a la convocatòria 2022 de projectes de "prova de concepte", en el marc del programa estatal per a impulsar la recerca científica-tècnica i la seva transferència, del Pla estatal de recerca científica i tècnica i d'innovació 2021-2023</t>
  </si>
  <si>
    <t>Dpt. Biologia UIB: 148.350€</t>
  </si>
  <si>
    <t>Subvenció - projectes de col·laboració públic-privada</t>
  </si>
  <si>
    <t>UIB, Center for Intelligent Research in crystal engineering SL, Laminar Pharmaceuticals SA</t>
  </si>
  <si>
    <t>Subvenció - Missions de ciència i innovació 2022</t>
  </si>
  <si>
    <t xml:space="preserve">Astilleros de Mallorca SA (Descarbonització del transport marítim a través de solucions d'emmagatzematge d'hidrogen) </t>
  </si>
  <si>
    <r>
      <t xml:space="preserve">Projectes en </t>
    </r>
    <r>
      <rPr>
        <sz val="12"/>
        <rFont val="Calibri"/>
        <family val="2"/>
      </rPr>
      <t>col·laboració público-privat 2022</t>
    </r>
  </si>
  <si>
    <r>
      <t xml:space="preserve">1) Laminar Pharmaceuticals, SA (238.576) i UIB (53.375); </t>
    </r>
    <r>
      <rPr>
        <sz val="11"/>
        <rFont val="Calibri"/>
        <family val="2"/>
      </rPr>
      <t xml:space="preserve">2) Laminar Pharmaceuticals, SA (373.013,35) i UIB (117.481,97); </t>
    </r>
    <r>
      <rPr>
        <sz val="11"/>
        <color rgb="FF000000"/>
        <rFont val="Calibri"/>
        <family val="2"/>
      </rPr>
      <t>3) UIB (169.756,07); 4) Juniper Consulting, SL (182.282)</t>
    </r>
  </si>
  <si>
    <t>C17.I4</t>
  </si>
  <si>
    <t>Subvenció – Juan de la Cierva Formació 2021</t>
  </si>
  <si>
    <t xml:space="preserve">UIB, IMEDEA  </t>
  </si>
  <si>
    <t>Subvenció – Torres Quevedo (PTQ) 2020</t>
  </si>
  <si>
    <t>Sanifit Therapeutics SA</t>
  </si>
  <si>
    <t>Subvenció - AEI Ajudes Juan de la Cierva  - Formació postdoctoral 2021</t>
  </si>
  <si>
    <t>Subvenció - AEI Ajudes Juan de la Cierva  - Incorporació 2021</t>
  </si>
  <si>
    <t>Convocatòria 2022 ajudes per incentivas consolidació investigadora (Agencia Estatal Investigació)</t>
  </si>
  <si>
    <t>UIB (Q0718001A): 962.154,10€.</t>
  </si>
  <si>
    <t>AEI Ajudes Juan de la Cierva  - 2022</t>
  </si>
  <si>
    <r>
      <rPr>
        <b/>
        <sz val="11"/>
        <color rgb="FF000000"/>
        <rFont val="Calibri"/>
        <family val="2"/>
      </rPr>
      <t>UIB</t>
    </r>
    <r>
      <rPr>
        <sz val="11"/>
        <color rgb="FF000000"/>
        <rFont val="Calibri"/>
        <family val="2"/>
      </rPr>
      <t xml:space="preserve"> (Manuel Ayuso Vilaboa JDC2022-049135-I: 67.400€; Lidia López Serrano JDC2022-049385-I: 67.400€; Adriana Nicolau Jiménez JDC2022-049116-I: 67.400€; Isabel Suárez Fernández JDC2022-048431-I: 67.400).</t>
    </r>
  </si>
  <si>
    <t>Ajudes convocatòria 2023, Atreure i retenir talent, del Pla de Recerca Científica, ècnica i Innovació 2021-23, en el Pla  de Recuperacío, Transformació i Resiliència.</t>
  </si>
  <si>
    <r>
      <rPr>
        <b/>
        <sz val="11"/>
        <color rgb="FF000000"/>
        <rFont val="Calibri"/>
        <family val="2"/>
      </rPr>
      <t>UIB</t>
    </r>
    <r>
      <rPr>
        <sz val="11"/>
        <color rgb="FF000000"/>
        <rFont val="Calibri"/>
        <family val="2"/>
      </rPr>
      <t xml:space="preserve"> (Q0718001A): 199.865,38€; </t>
    </r>
    <r>
      <rPr>
        <b/>
        <sz val="11"/>
        <color rgb="FF000000"/>
        <rFont val="Calibri"/>
        <family val="2"/>
      </rPr>
      <t>Agencia Estatal Consejo Superior de Investigaciones Científicas</t>
    </r>
    <r>
      <rPr>
        <sz val="11"/>
        <color rgb="FF000000"/>
        <rFont val="Calibri"/>
        <family val="2"/>
      </rPr>
      <t xml:space="preserve"> (CSIC) (Q2818002D): 199.558,01€; </t>
    </r>
    <r>
      <rPr>
        <b/>
        <sz val="11"/>
        <color rgb="FF000000"/>
        <rFont val="Calibri"/>
        <family val="2"/>
      </rPr>
      <t>Agencia Estatal Consejo Superior de Investigaciones Científicas</t>
    </r>
    <r>
      <rPr>
        <sz val="11"/>
        <color rgb="FF000000"/>
        <rFont val="Calibri"/>
        <family val="2"/>
      </rPr>
      <t xml:space="preserve"> (CSIC) (Q2818002D):199.952,47€; </t>
    </r>
    <r>
      <rPr>
        <b/>
        <sz val="11"/>
        <color rgb="FF000000"/>
        <rFont val="Calibri"/>
        <family val="2"/>
      </rPr>
      <t>Agencia Estatal Consejo Superior de Investigaciones Científicas</t>
    </r>
    <r>
      <rPr>
        <sz val="11"/>
        <color rgb="FF000000"/>
        <rFont val="Calibri"/>
        <family val="2"/>
      </rPr>
      <t xml:space="preserve"> (CSIC) (Q2818002D): 199.460€; </t>
    </r>
    <r>
      <rPr>
        <b/>
        <sz val="11"/>
        <color rgb="FF000000"/>
        <rFont val="Calibri"/>
        <family val="2"/>
      </rPr>
      <t>UIB</t>
    </r>
    <r>
      <rPr>
        <sz val="11"/>
        <color rgb="FF000000"/>
        <rFont val="Calibri"/>
        <family val="2"/>
      </rPr>
      <t xml:space="preserve"> (Q0718001A): 199.070€; </t>
    </r>
    <r>
      <rPr>
        <b/>
        <sz val="11"/>
        <color rgb="FF000000"/>
        <rFont val="Calibri"/>
        <family val="2"/>
      </rPr>
      <t>Agencia Estatal Consejo Superior de Investigaciones Científicas</t>
    </r>
    <r>
      <rPr>
        <sz val="11"/>
        <color rgb="FF000000"/>
        <rFont val="Calibri"/>
        <family val="2"/>
      </rPr>
      <t xml:space="preserve"> (CSIC) (Q2818002D): 188.812€; </t>
    </r>
    <r>
      <rPr>
        <b/>
        <sz val="11"/>
        <color rgb="FF000000"/>
        <rFont val="Calibri"/>
        <family val="2"/>
      </rPr>
      <t>UIB</t>
    </r>
    <r>
      <rPr>
        <sz val="11"/>
        <color rgb="FF000000"/>
        <rFont val="Calibri"/>
        <family val="2"/>
      </rPr>
      <t xml:space="preserve"> (Q0718001A): 156.126,30€.</t>
    </r>
  </si>
  <si>
    <t>C17.I5</t>
  </si>
  <si>
    <t>Convocatòria Programa NEOTEC 2023</t>
  </si>
  <si>
    <r>
      <rPr>
        <b/>
        <sz val="11"/>
        <color rgb="FF000000"/>
        <rFont val="Calibri"/>
        <family val="2"/>
      </rPr>
      <t xml:space="preserve">Projecte Turbina Undimotriz Roe </t>
    </r>
    <r>
      <rPr>
        <sz val="11"/>
        <color rgb="FF000000"/>
        <rFont val="Calibri"/>
        <family val="2"/>
      </rPr>
      <t>(Renewable Ocean Energy, SL B67987040): 325.000 €</t>
    </r>
  </si>
  <si>
    <t>Innovació i tecnologia</t>
  </si>
  <si>
    <t>C15+C19.</t>
  </si>
  <si>
    <t>C11.I03.</t>
  </si>
  <si>
    <t>C13.I01.</t>
  </si>
  <si>
    <t>C14.I02.</t>
  </si>
  <si>
    <t>C15.I02.</t>
  </si>
  <si>
    <t>C15.I03.</t>
  </si>
  <si>
    <t>C15.I04.</t>
  </si>
  <si>
    <t>C15+C19.              C15.I07. + C19.I04.</t>
  </si>
  <si>
    <t>C11.I3</t>
  </si>
  <si>
    <t>Licitació - Contracte mixt de subministrament i servei d' implantació d' una plataforma centralitzada que permeti la automatització robòtica de processos (RPA)</t>
  </si>
  <si>
    <t>Licitació-Adquisició de llicències i serveis per a la migració de l'entorn ofimàtic actual i la plataforma de correu Lotus Notes/Domino a l'entorn de treball col·laboratiu</t>
  </si>
  <si>
    <t xml:space="preserve">Licitació-Subprojecte CIBERAP, actuació; Contractació d'una eina Govern, Risc i Compliment de les mesures de protecció de dades i de seguretat de la informació </t>
  </si>
  <si>
    <t>Subprojecte CIBERAP, actuació; Contractació d'una solució de seguretat i control de dispositius mèdics per a l'Atenció Primària en el marc del Pla de Recuperació, Transformació i Resiliència - Finançat per la Unió Europea – Next Generation EU</t>
  </si>
  <si>
    <t>Implantació d'una plataforma omnicanal per al Canal de Salut per a la Ciutadania del Servei de Salut dels Illes Balears, en el marc del Pla de Recuperació, Transformació i Resiliència - Finançat per la Unió Europea – Next Generation EU i els serveis de suport i manteniment de la nova Solució</t>
  </si>
  <si>
    <t>Contracte mixt de subministrament de la infraestructura i la prestació del servei del Centre d'Operacions de Ciberseguretat (SOC) de la CAIB en el marc del Pla de Recuperació, Transformació i Resiliència - Finançat parcialment per la unió Europea – NextGenerationEU.</t>
  </si>
  <si>
    <t>Contracte mixt per a la implantació de la nova història clínica electrònica d'Atenció Primària de les Illes Balears en el marc del Pla de Recuperació, Transformació i Resiliència - Finançat per la Unió Europea – NextGenerationEU</t>
  </si>
  <si>
    <t>Conveni de col·laboració amb la Universitat de les Illes Balears (UIB) per a la Implantació i gestió d’una infraestructura d’Intel·ligència Artificial (IA) i Big Data dintre el component 11: Modernització de les administracions públiques, Inversió 3: Transformació Digital i Modernització de les CCAA i les EELL en el marc del Pla de Recuperació, Transformació i Resiliència, finançat per la Unió Europea, Next Generation i d’autorització i disposició de la despesa</t>
  </si>
  <si>
    <t>C14.I2</t>
  </si>
  <si>
    <t>Encàrrec de gestió a la FUEIB del servei d'execució del projecte SPAIN LIVING LAB</t>
  </si>
  <si>
    <t>C15.I2</t>
  </si>
  <si>
    <t>Subvenció -  reforç de connectivitat en centres públics de referència</t>
  </si>
  <si>
    <t>Licitació - Instal·lació nova xarxa cablejat a la Biblioteca Pública de Palma</t>
  </si>
  <si>
    <t>C15.I3</t>
  </si>
  <si>
    <r>
      <rPr>
        <sz val="10"/>
        <color rgb="FF000000"/>
        <rFont val="Noto Sans"/>
        <family val="2"/>
      </rPr>
      <t xml:space="preserve">Subvenció - </t>
    </r>
    <r>
      <rPr>
        <sz val="10"/>
        <color rgb="FF202020"/>
        <rFont val="Noto Sans"/>
        <family val="2"/>
      </rPr>
      <t>bons digitals per a col·lectius vulnerables.</t>
    </r>
  </si>
  <si>
    <t>C15.I4</t>
  </si>
  <si>
    <t>Subvenció -millora de les infraestructures de telecomunicacions en edificis</t>
  </si>
  <si>
    <t>Encàrrec de gestió a la Fundació Universitat Empresa dels Illes Balears per al servei de gestió, suport i coordinació per a la impartició de cursos de formació i l'avaluació i acreditació de les persones formades, referits al component 19, Inversió 1, Projecte “Competències digitals transversals- Capacitació digital de la ciutadania” del Pla de RTS</t>
  </si>
  <si>
    <t>Encàrrec de gestió a la Fundació Universitat Empresa dels Illes Balears per al servei de gestió, suport i coordinació per a la impartició de cursos de formació i l'avaluació i acreditació de les persones formades, referits al component 19, Inversió 1, Projecte "Comptetències digitals transversals - Capacitació digital per al repte demogràfic" del Plan de Recuperació, Transformació i Resiliència</t>
  </si>
  <si>
    <t>C11</t>
  </si>
  <si>
    <t>C13</t>
  </si>
  <si>
    <t>C15</t>
  </si>
  <si>
    <t>Subvenció – Transformació digital i modernització de les Administracions de les entitats locals 2022</t>
  </si>
  <si>
    <t>Ajuntament Calvià i Ajuntament Eivissa</t>
  </si>
  <si>
    <t>Subvenció -Transformació digital i modernització  de les administracions de les entitats locals que no han presentat projectes per l'import màxim assignat 2022</t>
  </si>
  <si>
    <t>Ajuntament de Palma (Mobilitat al lloc de feina del treballador públic + Implantació d'un SOC i millores als elements de la seguretat de la informació)</t>
  </si>
  <si>
    <r>
      <t>Subvenció –Projectes de modernització i digitalització en l'àmbit de les administracions de les entitats locals</t>
    </r>
    <r>
      <rPr>
        <b/>
        <sz val="10"/>
        <color theme="1"/>
        <rFont val="Noto Sans"/>
        <family val="2"/>
      </rPr>
      <t xml:space="preserve"> </t>
    </r>
    <r>
      <rPr>
        <sz val="10"/>
        <color theme="1"/>
        <rFont val="Noto Sans"/>
        <family val="2"/>
      </rPr>
      <t>2022</t>
    </r>
  </si>
  <si>
    <r>
      <rPr>
        <b/>
        <sz val="10"/>
        <color theme="1"/>
        <rFont val="Noto Sans"/>
        <family val="2"/>
      </rPr>
      <t>Consell de Mallorca</t>
    </r>
    <r>
      <rPr>
        <sz val="10"/>
        <color theme="1"/>
        <rFont val="Noto Sans"/>
        <family val="2"/>
      </rPr>
      <t xml:space="preserve"> (digitalització serveis públics per a empreses i ciutadans i provisió de llocs de treball amb mobilitat Ajuntaments),</t>
    </r>
    <r>
      <rPr>
        <b/>
        <sz val="10"/>
        <color theme="1"/>
        <rFont val="Noto Sans"/>
        <family val="2"/>
      </rPr>
      <t xml:space="preserve"> Consell de Menorca</t>
    </r>
    <r>
      <rPr>
        <sz val="10"/>
        <color theme="1"/>
        <rFont val="Noto Sans"/>
        <family val="2"/>
      </rPr>
      <t xml:space="preserve"> (sistema integral d'arxiu ajuntaments Fase I), </t>
    </r>
    <r>
      <rPr>
        <b/>
        <sz val="10"/>
        <color theme="1"/>
        <rFont val="Noto Sans"/>
        <family val="2"/>
      </rPr>
      <t>Consell de Formentera</t>
    </r>
    <r>
      <rPr>
        <sz val="10"/>
        <color theme="1"/>
        <rFont val="Noto Sans"/>
        <family val="2"/>
      </rPr>
      <t xml:space="preserve"> (modernitació infraestrucutres digitals i interoperabilitat de serveis bàsics d'administració digital: desenvolupament de la integració de la Carpeta ciutadana, adreça electrònica habilitada única, Dehu), </t>
    </r>
    <r>
      <rPr>
        <b/>
        <sz val="10"/>
        <color theme="1"/>
        <rFont val="Noto Sans"/>
        <family val="2"/>
      </rPr>
      <t>Aj. Inca</t>
    </r>
    <r>
      <rPr>
        <sz val="10"/>
        <color theme="1"/>
        <rFont val="Noto Sans"/>
        <family val="2"/>
      </rPr>
      <t xml:space="preserve"> (desenvolupament integració amb la carpeta ciutadana, Inca Digital), </t>
    </r>
    <r>
      <rPr>
        <b/>
        <sz val="10"/>
        <color theme="1"/>
        <rFont val="Noto Sans"/>
        <family val="2"/>
      </rPr>
      <t>Aj. Sant Antoni de Portmany</t>
    </r>
    <r>
      <rPr>
        <sz val="10"/>
        <color theme="1"/>
        <rFont val="Noto Sans"/>
        <family val="2"/>
      </rPr>
      <t xml:space="preserve"> (desenvolupament integració amb la carpeta ciutadana i millora del centre de processament de dades), </t>
    </r>
    <r>
      <rPr>
        <b/>
        <sz val="10"/>
        <color theme="1"/>
        <rFont val="Noto Sans"/>
        <family val="2"/>
      </rPr>
      <t>Aj. Maó</t>
    </r>
    <r>
      <rPr>
        <sz val="10"/>
        <color theme="1"/>
        <rFont val="Noto Sans"/>
        <family val="2"/>
      </rPr>
      <t xml:space="preserve"> (modernització infraestructures tecnològiques), </t>
    </r>
    <r>
      <rPr>
        <b/>
        <sz val="10"/>
        <color theme="1"/>
        <rFont val="Noto Sans"/>
        <family val="2"/>
      </rPr>
      <t>Aj. Marratxí</t>
    </r>
    <r>
      <rPr>
        <sz val="10"/>
        <color theme="1"/>
        <rFont val="Noto Sans"/>
        <family val="2"/>
      </rPr>
      <t xml:space="preserve"> (implantació de serveis d'interoperabilitat i modernització de sistemes i infraestrucutres digitals, dotació de llocs de treball amb mobilitat), </t>
    </r>
    <r>
      <rPr>
        <b/>
        <sz val="10"/>
        <color theme="1"/>
        <rFont val="Noto Sans"/>
        <family val="2"/>
      </rPr>
      <t>Aj. Manacor</t>
    </r>
    <r>
      <rPr>
        <sz val="10"/>
        <color theme="1"/>
        <rFont val="Noto Sans"/>
        <family val="2"/>
      </rPr>
      <t xml:space="preserve"> (integració carpeta ciutadana i modernització parc informàtic), </t>
    </r>
    <r>
      <rPr>
        <b/>
        <sz val="10"/>
        <color theme="1"/>
        <rFont val="Noto Sans"/>
        <family val="2"/>
      </rPr>
      <t>Aj. Santa Eulària</t>
    </r>
    <r>
      <rPr>
        <sz val="10"/>
        <color theme="1"/>
        <rFont val="Noto Sans"/>
        <family val="2"/>
      </rPr>
      <t xml:space="preserve"> (migració serveis al cloud i optimització del centre de processament de dades, integració de l'estat d'expedients oberts al registre d'entrada i sortida i padró municipal amb la carpeta ciutadana), </t>
    </r>
    <r>
      <rPr>
        <b/>
        <sz val="10"/>
        <color theme="1"/>
        <rFont val="Noto Sans"/>
        <family val="2"/>
      </rPr>
      <t>Aj. Llucmajor</t>
    </r>
    <r>
      <rPr>
        <sz val="10"/>
        <color theme="1"/>
        <rFont val="Noto Sans"/>
        <family val="2"/>
      </rPr>
      <t xml:space="preserve"> (Llucmajor digital i infraestructures digitals)</t>
    </r>
  </si>
  <si>
    <t>Subvencions destinades a la transformació digital i modernització de les Administracions de les entitats locals 2023</t>
  </si>
  <si>
    <r>
      <rPr>
        <b/>
        <sz val="11"/>
        <color rgb="FF000000"/>
        <rFont val="Calibri"/>
        <family val="2"/>
      </rPr>
      <t>Consell Insular de Formentera</t>
    </r>
    <r>
      <rPr>
        <sz val="11"/>
        <color rgb="FF000000"/>
        <rFont val="Calibri"/>
        <family val="2"/>
      </rPr>
      <t xml:space="preserve">: 27.231,42€: </t>
    </r>
    <r>
      <rPr>
        <b/>
        <sz val="11"/>
        <color rgb="FF000000"/>
        <rFont val="Calibri"/>
        <family val="2"/>
      </rPr>
      <t>Consell Insular de Mallorca</t>
    </r>
    <r>
      <rPr>
        <sz val="11"/>
        <color rgb="FF000000"/>
        <rFont val="Calibri"/>
        <family val="2"/>
      </rPr>
      <t xml:space="preserve">: 2.181.194,62€; </t>
    </r>
    <r>
      <rPr>
        <b/>
        <sz val="11"/>
        <color rgb="FF000000"/>
        <rFont val="Calibri"/>
        <family val="2"/>
      </rPr>
      <t>Consell Insular de Menorca</t>
    </r>
    <r>
      <rPr>
        <sz val="11"/>
        <color rgb="FF000000"/>
        <rFont val="Calibri"/>
        <family val="2"/>
      </rPr>
      <t xml:space="preserve">: 235.924,57€; </t>
    </r>
    <r>
      <rPr>
        <b/>
        <sz val="11"/>
        <color rgb="FF000000"/>
        <rFont val="Calibri"/>
        <family val="2"/>
      </rPr>
      <t>Consell Insular d'Eivissa</t>
    </r>
    <r>
      <rPr>
        <sz val="11"/>
        <color rgb="FF000000"/>
        <rFont val="Calibri"/>
        <family val="2"/>
      </rPr>
      <t>: 283.756,94€.</t>
    </r>
  </si>
  <si>
    <t>subvencions destinades a la transformació digital i modernització dels sistemes de gestió del padró municipal de les entitats locals, en el marc del Pla de Recuperació, Transformació i Resiliència</t>
  </si>
  <si>
    <t>Consell de Mallorca, Formentera, Menorca i  Eivissa</t>
  </si>
  <si>
    <t>C11.I4</t>
  </si>
  <si>
    <t>Licitació – Instal·lació diversos punts de recàrrega per a les UCOs adscrites a la SEA 61 (adjudicada)</t>
  </si>
  <si>
    <t>REDES Y TENDIDOS DE BALEARES S.A. (1) i MOVELCO MOBILITY, S.L. (2 i 3)</t>
  </si>
  <si>
    <t>Licitació – Obra de renovació exterior de l'enllumenat en el centre penitenciari de Mallorca (en avaluació, import mobilitzat)</t>
  </si>
  <si>
    <t>SERVEO SERVICIOS, S.A.U.</t>
  </si>
  <si>
    <t>Obres de Reforma d'Instal·lacions en l'Edifici d'Usos Múltiples de Palma, situat al Carrer Feliciá Fuster núm. 7 de Palma.</t>
  </si>
  <si>
    <t>EIFFAGE ENERGÍA, S.L.U</t>
  </si>
  <si>
    <t>Obra de Millora de l'Eficiència Energètica en l'Aquarterament de la Guàrdia Civil en Ciutadella, illa de Menorca (Balears)en el marc del PRTR finançat pels Fons NextGenerationEU (23.153.TE4022.OB.08)</t>
  </si>
  <si>
    <t>ANTONIO GOMILA, S.A.</t>
  </si>
  <si>
    <t>s'autoritza l'execució del projecte bàsic i d'execució per a la millora de l'eficiència energètica de l'immoble del Patrimoni Sindical Acumulat situat en la Plaça Miranda, 20, Maó (Menorca, illes Balears).</t>
  </si>
  <si>
    <t>C13.I1</t>
  </si>
  <si>
    <r>
      <rPr>
        <sz val="12"/>
        <rFont val="Calibri"/>
        <family val="2"/>
      </rPr>
      <t>Projecte ICEX VIVES (Resolució de 15/12/2022) (Resolucio 19/08/2024)</t>
    </r>
  </si>
  <si>
    <t>Decelera Institute, SL (B02782746).</t>
  </si>
  <si>
    <t>Programa Impuls de l'Ecosistema Emprenedor Innovador. Convocatòria per a actuacions realitzades o a realitzar en 2022 i 2023.</t>
  </si>
  <si>
    <t>Catalina Echevarría García-Faria: 40.000€;
Ricardo Cardona Poloche: 42.500€; 
Carmen Forcades Sánchez: 25.150€;
Giovanni Petrilli Esquius: 26.300€;
Mario Jimeno Bennassar: 25.700€;
Víctor Morales Mora: 36.500€;
Antonio Fluxa Hernández: 24.100€;
José María Conrado Hernández: 41.100€;
María López Borrás: 21.250€;
María Romero Molina: 21.250€;
Marina Canaves Canals: 22.227,17€; Marta Castells Antolí: 13.650€</t>
  </si>
  <si>
    <t>"Programa d'Acceleració d'Startups"</t>
  </si>
  <si>
    <t>Mansion Studios, S.L. (B16607731); Volta Movement Ear CB (E44615300); Iki Health Group, SL (B72819360); We Are Lab, SL (B44625473); Phoenix 3DP, SL (B16807513); Ivax Asesores, SL (B16597593); Yaurimeka, SL (B13996921); Layla Serra Gürtler; Maria Valles Garau; María José Arraez Fernández; Catalina Nebot Rios; Nuria Urcelay Martínez; Eficiencia y Sol, SL (B67631002), Isabel Guijosa Creus (***1416**); Margarita Pallicer Fiol (***6335**); José Luís Martín Pascual (***5878**); Tatiana Torres Díaz (***0967**); Susana Ferreras Diaz (***0992**); Ftouhouiamhorma Laarousii (***6459**); Maria Peidrootal (***8365**); Last Minute Dynamics S.L. (B02975894); Balearic Urban Air Mobility Services, S.R.L (B56445919); Zebundo Group, SL (B56975469); Marta Yolanda Romero Carrasco SA (***3515**); Stahlhaus Mallorca SLU (B05366851); Difusalud Formacions, SL (B10573392); Fisioactividad Ibiza, SL (B56709926); Ordenamigas ESPJ (E72735293); Maria Jose Andres Marin (***4664**); Jaime Martorell Nuñez (**5100**); Callendary (B13765003); Evolution Leap, SL (B67859017); Indigenas Digitales, SL (B72848054); Apolonia Pou Obrador (**2460**); Jeronimo Obrador Rossello (***3884**); Sara Lechuga Ardeo (***9230**); Adntro Genetics; SL (B01663657); Ibiza Testing SL (B05450291); ENG TV Media SLU (B16664138); Jitka Klalová (****4866**); Aliud Alternativa, S.L. (B16657025); Guadalupe Hurtado Ocon (***5455**); Samir Rojas Quirós (***4457**); Agnes Miquel Flaquer (***3973***)</t>
  </si>
  <si>
    <t>C13.I3</t>
  </si>
  <si>
    <r>
      <rPr>
        <b/>
        <sz val="11"/>
        <color rgb="FF000000"/>
        <rFont val="Calibri"/>
        <family val="2"/>
      </rPr>
      <t>LEVEL ELECTRONICS ,S.L.</t>
    </r>
    <r>
      <rPr>
        <sz val="11"/>
        <color rgb="FF000000"/>
        <rFont val="Calibri"/>
        <family val="2"/>
      </rPr>
      <t xml:space="preserve"> (B07061856); </t>
    </r>
    <r>
      <rPr>
        <b/>
        <sz val="11"/>
        <color rgb="FF000000"/>
        <rFont val="Calibri"/>
        <family val="2"/>
      </rPr>
      <t>GENER ENERGIES RENOVABLES DE LES ILLES BALEARS</t>
    </r>
    <r>
      <rPr>
        <sz val="11"/>
        <color rgb="FF000000"/>
        <rFont val="Calibri"/>
        <family val="2"/>
      </rPr>
      <t xml:space="preserve"> (B16655896);</t>
    </r>
    <r>
      <rPr>
        <b/>
        <sz val="11"/>
        <color rgb="FF000000"/>
        <rFont val="Calibri"/>
        <family val="2"/>
      </rPr>
      <t xml:space="preserve"> BIOLINEAINT SL</t>
    </r>
    <r>
      <rPr>
        <sz val="11"/>
        <color rgb="FF000000"/>
        <rFont val="Calibri"/>
        <family val="2"/>
      </rPr>
      <t xml:space="preserve"> (B57056814); </t>
    </r>
    <r>
      <rPr>
        <b/>
        <sz val="11"/>
        <color rgb="FF000000"/>
        <rFont val="Calibri"/>
        <family val="2"/>
      </rPr>
      <t>MAGIC CATAMARANS, S.L.</t>
    </r>
    <r>
      <rPr>
        <sz val="11"/>
        <color rgb="FF000000"/>
        <rFont val="Calibri"/>
        <family val="2"/>
      </rPr>
      <t xml:space="preserve"> (B17557893); </t>
    </r>
    <r>
      <rPr>
        <b/>
        <sz val="11"/>
        <color rgb="FF000000"/>
        <rFont val="Calibri"/>
        <family val="2"/>
      </rPr>
      <t>SINENSIS TECH SL</t>
    </r>
    <r>
      <rPr>
        <sz val="11"/>
        <color rgb="FF000000"/>
        <rFont val="Calibri"/>
        <family val="2"/>
      </rPr>
      <t xml:space="preserve"> (B57412959); </t>
    </r>
    <r>
      <rPr>
        <b/>
        <sz val="11"/>
        <color rgb="FF000000"/>
        <rFont val="Calibri"/>
        <family val="2"/>
      </rPr>
      <t>QUIÑOBUS,</t>
    </r>
    <r>
      <rPr>
        <sz val="11"/>
        <color rgb="FF000000"/>
        <rFont val="Calibri"/>
        <family val="2"/>
      </rPr>
      <t xml:space="preserve"> S.L. (B57759516);</t>
    </r>
    <r>
      <rPr>
        <b/>
        <sz val="11"/>
        <color rgb="FF000000"/>
        <rFont val="Calibri"/>
        <family val="2"/>
      </rPr>
      <t xml:space="preserve"> HOTELINKING, SL</t>
    </r>
    <r>
      <rPr>
        <sz val="11"/>
        <color rgb="FF000000"/>
        <rFont val="Calibri"/>
        <family val="2"/>
      </rPr>
      <t xml:space="preserve"> (B57943185); </t>
    </r>
    <r>
      <rPr>
        <b/>
        <sz val="11"/>
        <color rgb="FF000000"/>
        <rFont val="Calibri"/>
        <family val="2"/>
      </rPr>
      <t>TRANSACOBO, S.L</t>
    </r>
    <r>
      <rPr>
        <sz val="11"/>
        <color rgb="FF000000"/>
        <rFont val="Calibri"/>
        <family val="2"/>
      </rPr>
      <t xml:space="preserve">. (B57213928); </t>
    </r>
    <r>
      <rPr>
        <b/>
        <sz val="11"/>
        <color rgb="FF000000"/>
        <rFont val="Calibri"/>
        <family val="2"/>
      </rPr>
      <t>NAUTICAL ADVENTURES, S.L</t>
    </r>
    <r>
      <rPr>
        <sz val="11"/>
        <color rgb="FF000000"/>
        <rFont val="Calibri"/>
        <family val="2"/>
      </rPr>
      <t>. (B57501249)</t>
    </r>
  </si>
  <si>
    <t>Ajudes per a projectes de digitalització de "ultima milla" a empreses del sector turístic 2021</t>
  </si>
  <si>
    <t>Sol·lictuds ESTIMADES L1: - Projecte TDA Traveltool - Transformación digital agencias:
Travel Agencies Management (B16554891): 499.375€; Viajes Alcúdia Tours, SL (B07475791): 60.000€; Veci Group Tech, SL (B57784464): 64.000€.
- Projecte DIPDS: Definición de metodología e implantación de proyecto de data science en Riu Hotels: RIU II, SA (A07632474): 59.085€; Sling Technology, SLU (B16569527): 786.776€.
- Projecte TOTAL, Profit Platform: Customia Builder, SL (B57839888): 100.000€; - Projecte Luigi: Desarrollo de un asistente virtual basado en IA para el sector turístico:  SMY Properties 2018 (B16572612): 725.019€; Travel Agencies Management, SL (B16554891): 13.750€; OKLOGY, SL (B16872905): 12.452€; Hotelogy, SL (B57964629): 12.452€.
Sol·licituds ESTIMADES L2: - Projecte Laboratorio de Automatización de Aplicaciones RIU-Test Labs: RIU II, SA (A07632474): 33.225€; Sling Technology, SLU (B16569527): 264.144€. 
- Projecte Back-Travel: Backoffice de facturación: Dynasoft Spain, SLU (B57865925): 74.168€; IT Travel Services, SLU (B57844920): 53.613€.
- Projecte WEEN (PW): Corporación travel PArtners, SAU (A60741501): 35.476€. Patterson on line, SL (B16502536): 272.356€.</t>
  </si>
  <si>
    <t>C15.I1</t>
  </si>
  <si>
    <t>Subvenció – Únic Banda Ampla 2021</t>
  </si>
  <si>
    <t>Telefónica. Actuacions a 52 municipis IB</t>
  </si>
  <si>
    <t>Subvenció – Únic Banda Ampla 2022</t>
  </si>
  <si>
    <t>C15.I6</t>
  </si>
  <si>
    <t xml:space="preserve">UNICO 5G Xarxes Actives </t>
  </si>
  <si>
    <r>
      <rPr>
        <b/>
        <sz val="11"/>
        <color rgb="FF000000"/>
        <rFont val="Calibri"/>
        <family val="2"/>
      </rPr>
      <t>Telefónica Móviles, SA</t>
    </r>
    <r>
      <rPr>
        <sz val="11"/>
        <color rgb="FF000000"/>
        <rFont val="Calibri"/>
        <family val="2"/>
      </rPr>
      <t xml:space="preserve"> (A78923125): 6.631.204,80 € de proposta d'ajuda.
80 emplaçaments assignats per a executar la mesura.</t>
    </r>
  </si>
  <si>
    <t>Resolución de la entidad pública empresarial red.es, M.P. por la que se convocan las ayudas 2024 para actuaciones de formación en competencias básicas digitales en el marco del Plan de recuperación, transformación y resiliencia</t>
  </si>
  <si>
    <r>
      <rPr>
        <b/>
        <sz val="11"/>
        <color rgb="FF000000"/>
        <rFont val="Calibri"/>
        <family val="2"/>
      </rPr>
      <t>FUNDACION BANCARIA LA CAIXA</t>
    </r>
    <r>
      <rPr>
        <sz val="11"/>
        <color rgb="FF000000"/>
        <rFont val="Calibri"/>
        <family val="2"/>
      </rPr>
      <t xml:space="preserve"> (G58899998)</t>
    </r>
  </si>
  <si>
    <t xml:space="preserve">B16607780 CAN ESCARRER SL B57980088 FUNKY FAMILY SL B57796922 ATZABARA IBIZA GARDEN DESIGN SL B07774003 PROFITUR INVERSION SL B09999731 JARDINERIA MALLORQUINA PUJOL B07894850 ATA ECOTECNOLOGIA E HIGIENE DEL AGUA SL  , B07722713 CASA CRISTIAN SLU </t>
  </si>
  <si>
    <t>C02.I01.</t>
  </si>
  <si>
    <t>C02.I02.</t>
  </si>
  <si>
    <t>C02.I1</t>
  </si>
  <si>
    <t>Subvenció – Convocatòria del Programa 5 d’Ajuda per Elaborar el Llibre de l'Edifici Existent per a la Rehabilitació i la Redacció de Projectes de Rehabilitació</t>
  </si>
  <si>
    <t>Subvenció – Convocatòria de subvencions: Programa 3 d’Ajuda per a les Actuacions de Rehabilitació en l’Àmbit de l’Edifici i del Programa 4 d’Ajuda per a les Actuacions de Millora de l’Eficiència Energètica en Habitatges,</t>
  </si>
  <si>
    <t>Subvenció - REHAB. A NIVELL DE BARRI FASE I PROGRAMA 1 RD 8 SINCO 2023 0000006626 CONTB 2500002335 500377839 2 AD (R) 04.07.2023 P0702700F 1006 AJUNTAMENT D'INCA</t>
  </si>
  <si>
    <t>REHAB. A NIVELL DE BARRI FASE I PROGRAMA 1 RD 8 SINCO 2023 0000006591 AJUNTAMENT DE SOLLER</t>
  </si>
  <si>
    <t>Rehabilitació a nivell de barri fase i programa 1 RD 853/2021 Ajuntament d'Eivissa</t>
  </si>
  <si>
    <t>Conveni de col·laboració amb el Col·legi Oficial d”Arquitectes Tècnics d”Eivissa i Formentera per a les Oficines de Rehabilitació (PROGRAMA 2 RD 853/2021)</t>
  </si>
  <si>
    <t>Conveni de col·laboració amb el Col·legi Oficial d”Administradors de Finques de les IB per a les Oficines de Rehabilitació (PROGRAMA 2 RD 853/2021)</t>
  </si>
  <si>
    <t>Conveni de col·laboració amb el Col·legi Oficial d”Arquitectes Tècnics de Mallorca per a les Oficines de Rehabilitació (PROGRAMA 2 RD 853/2021)</t>
  </si>
  <si>
    <t>Conveni de col·laboració amb el Col·legi Oficial d”Arquitectes de les IB per a les Oficines de Rehabilitació (PROGRAMA 2 RD 853/2021)</t>
  </si>
  <si>
    <t>Conveni de col·laboració amb el Col·legi Oficial d”Arquitectes Tècnics de Menorca per a les Oficines de Rehabilitació (PROGRAMA 2 RD 853/2021)</t>
  </si>
  <si>
    <t>Prorroga Conveni de col·laboració amb el Col·legi Oficial d”Arquitectes Tècnics d”Eivissa i Formentera per a les Oficines de Rehabilitació (PROGRAMA 2 RD 853/2021) (Conveni)</t>
  </si>
  <si>
    <t>Prorroga del Conveni de col·laboració amb el Col·legi Oficial d”Administradors de Finques de les IB per a les Oficines de Rehabilitació (PROGRAMA 2 RD 853/2021) (Conveni)</t>
  </si>
  <si>
    <t>Prorroga Conveni de col·laboració amb el Col·legi Oficial d”Arquitectes Tècnics de Mallorca per a les Oficines de Rehabilitació (PROGRAMA 2 RD 853/2021) (Conveni)</t>
  </si>
  <si>
    <t>Prorroga Conveni de col·laboració amb el Col·legi Oficial d”Arquitectes Tècnics de Menorca per a les Oficines de Rehabilitació (PROGRAMA 2 RD 853/2021) (Conveni)</t>
  </si>
  <si>
    <t>Prorroga Conveni de col·laboració amb el Col·legi Oficial d”Arquitectes de les IB per a les Oficines de Rehabilitació (PROGRAMA 2 RD 853/2021) (Conveni)</t>
  </si>
  <si>
    <t>C02.I2</t>
  </si>
  <si>
    <t>Licitació-Execució de les obres pendents de 35 habitatges de protecció pública i aparcaments al c/ Fornaris, 34, de Palma.</t>
  </si>
  <si>
    <t>Licitació-Execució de les obres d'una promoció de 11 vivendes de protecció pública a Sant Lluís (Menorca)</t>
  </si>
  <si>
    <t>Execució de les obres d'una promoció de 60 habitatges de protecció pública a l'av. Isidor Macabich, Eivissa</t>
  </si>
  <si>
    <t>Licitació - Execució de les obres d”un edifici de 11 habitatges de protecció pública i aparcaments al carrer León XIII, núm. 15, de Manacor (Mallorca)</t>
  </si>
  <si>
    <t>Licitació - Obres del 77,05 % d”execució pendent en edifici en construcció de 18 habitatges de protecció pública, locals i aparcaments a la parcel·la 11, c/ Borja Moll, Maó (Menorca)</t>
  </si>
  <si>
    <t>Licitació - Obres d”execució dun edifici de 23 habitatges de protecció pública i aparcaments al carrer Coves des Vicari, de Santanyí, Mallorca</t>
  </si>
  <si>
    <t>Licitació - Obres d”execució pendents (87,29 %) a l”edifici en construcción de 40 habitatges tutelats, centre de dia i aparcaments al carrer Borja Moll, Maó (Menorca)</t>
  </si>
  <si>
    <t xml:space="preserve">Licitació - Obres d”execució de dos edificis de 14 habitatges de protecció pública (LOTE 1) i 15 habitatges de protecció pública (LOTE 2) a les parcel·les 13 i 16 del carrer Roca i Vinent, de Maó, respectivament. </t>
  </si>
  <si>
    <t>Licitació - Adjudicació de les obres d'un edifici de 19 habitatges protegits i aparcaments, i d'urbanització i dotació de serveis en la c/ Salvador Espriu, núm. 37, de Palma</t>
  </si>
  <si>
    <t>Licitació - Obres d'execució d'un edifici de 42 habitatges de protecció pública i aparcaments en la c/ Cos, 49-53, de Son Servera, Mallorca</t>
  </si>
  <si>
    <t>Licitació - Obres d'execució d'un edifici de 22 habitatges de protecció pública en la c/ Vaig moldre Nou, núm. 1, de Vilafranca de Bonany, Mallorca</t>
  </si>
  <si>
    <t>Licitació - Obres d'execució d'un edifici de 57 habitatges tutelats i centre de dia en la c/ Cuba, És Molinar, de Palma</t>
  </si>
  <si>
    <t>Licitació - Obres d'execució de 43 habitatges de protecció pública i aparcament en la c/ Brolleu, de Palma (Mallorca)</t>
  </si>
  <si>
    <t>Licitació - Obres d'execució d'un edifici de 6 habitatges de protecció pública en Santa Eugenia (Mallorca)</t>
  </si>
  <si>
    <t xml:space="preserve">Licitació - Construcció d'un edifici d'onze habitatges de protecció pública a Coll d'en Rabassa, Palma (Mallorca) </t>
  </si>
  <si>
    <t>Licitació - Construcció de dos edificis de 12 i 22 habitatges de protecció pública i aparcaments en la c/ Juli Ramis de Marratxí</t>
  </si>
  <si>
    <t>Licitació - Construcció de nou habitatges de protecció pública a Inca (Mallorca)</t>
  </si>
  <si>
    <t xml:space="preserve">Licitació - Execució de les obres d'edificació de 48 habitatges de protecció pública i aparcaments en l'Av. S'Olivera, de Magaluf, Calviá </t>
  </si>
  <si>
    <t>Licitació - Construcció d'un edifici de sis habitatges de protecció pública a Puigpunyent (Mallorca)</t>
  </si>
  <si>
    <t>Licitació - Construcció d'un edifici de nou habitatges de protecció pública as Migjorn Gran (Menorca)</t>
  </si>
  <si>
    <t xml:space="preserve">Licitació - Construcció d'un edifici de sis habitatges de protecció pública a la Ribera, Palma </t>
  </si>
  <si>
    <t xml:space="preserve">Licitació - Construcció d'un edifici de quinze habitatges de protecció pública a Sant Llorenç des Cardassar (Mallorca) </t>
  </si>
  <si>
    <t xml:space="preserve">Licitació - Execució de les obres pendents de 38 habitatges de protecció pública, distribuïdes en dos edificis, de 8 habitatges, el primer, i de 30 habitatges i aparcament, el segon, en la c/ Josep Togores, núm. 6 i 12, de Palma </t>
  </si>
  <si>
    <t>Licitació - Construcció d'un edifici d'onze habitatges de protecció pública i aparcaments en Fornells, Es Mercadal (Menorca)</t>
  </si>
  <si>
    <t>Licitació - 25 habitatges carrer Lope de Vega, Palma (Mallorca)</t>
  </si>
  <si>
    <t>Licitació - Execució de les obres de deu habitatges de protecció pública en la c/ de Pere Estelrich Fuster, de Santa Margalida (Mallorca).</t>
  </si>
  <si>
    <t xml:space="preserve">Licitació - Execució de les obres per a la construcció de 18 allotjaments dotacionals a Esporles (Mallorca). </t>
  </si>
  <si>
    <t xml:space="preserve">Licitació - Execució de les obres d'un edifici de trenta-cinc allotjaments dotacionals en la c/ Pintor Vives, des Castell (Menorca) </t>
  </si>
  <si>
    <t>Licitació - Execució de les obres d'un edifici de disset allotjaments dotacionals en la c/ Alacant, de Sant Ferran de Ses Roques (Formentera)</t>
  </si>
  <si>
    <t>Licitació - Execució de les obres de dos habitatges en la c/ Vinyes, 7- 9, d'Artà, Mallorca</t>
  </si>
  <si>
    <t>Licitació - Execució de les obres de quinze habitatges de protecció pública en la c/ Guillem Martí i Coll de Binissalem (Mallorca)</t>
  </si>
  <si>
    <t>Redacció dels projectes bàsic i d'execució, la direcció facultativa i la coordinació en matèria de seguretat i salut de les obres d'un edifici de 12 habitatges de protecció pública d'Alaior (Menorca), en el marc del Pla de Recuperació, Transformació i Resiliència - Finançat per la Unió Europea – NG EU</t>
  </si>
  <si>
    <t>Assistència tècnica en arquitectura tècnica, estructura i instal·lacions d'un edifici de 24 habitatges de protecció pública en C/Bonavida, 2, de Peguera (Calvià, Mallorca), dividit en tres lots. Contracte finançat per la Unió Europea en el marc del Pla de Recuperació, Transformació i Resiliència – NextGenerationEU</t>
  </si>
  <si>
    <t>C02.I01</t>
  </si>
  <si>
    <t>Subvenció – PIREP Local: Ajudes per a la rehabilitació d'edificis de tituralitat pública en el marc del PRTR (línia 1)</t>
  </si>
  <si>
    <t>Aj. Sóller, Aj. Consell, Aj. Es Castell. Aj Selva, Aj. Es Migjorn Gran, Aj. Vilafranca de Bonany, Aj. Sant Llorenç des Cardassar, Aj. Santa Eugènia,  Consell de Mallorca</t>
  </si>
  <si>
    <r>
      <t>Subvenció – PIREP Local</t>
    </r>
    <r>
      <rPr>
        <sz val="10"/>
        <color theme="1"/>
        <rFont val="Calibri"/>
        <family val="2"/>
      </rPr>
      <t>: Ajudes per a la rehabilitació d'edificis de tituralitat pública en el marc del PRTR (línia 2) PROVISIONAL</t>
    </r>
  </si>
  <si>
    <r>
      <rPr>
        <b/>
        <sz val="10"/>
        <color theme="1"/>
        <rFont val="Noto Sans"/>
        <family val="2"/>
      </rPr>
      <t>Consell de Menorca</t>
    </r>
    <r>
      <rPr>
        <sz val="10"/>
        <color theme="1"/>
        <rFont val="Noto Sans"/>
        <family val="2"/>
      </rPr>
      <t xml:space="preserve"> (Sa Granja Rural Lab), </t>
    </r>
    <r>
      <rPr>
        <b/>
        <sz val="10"/>
        <color theme="1"/>
        <rFont val="Noto Sans"/>
        <family val="2"/>
      </rPr>
      <t>Aj. Lloseta</t>
    </r>
    <r>
      <rPr>
        <sz val="10"/>
        <color theme="1"/>
        <rFont val="Noto Sans"/>
        <family val="2"/>
      </rPr>
      <t xml:space="preserve"> (Reforma antic Ajuntament), </t>
    </r>
    <r>
      <rPr>
        <b/>
        <sz val="10"/>
        <color theme="1"/>
        <rFont val="Noto Sans"/>
        <family val="2"/>
      </rPr>
      <t>Aj. Calvià</t>
    </r>
    <r>
      <rPr>
        <sz val="10"/>
        <color theme="1"/>
        <rFont val="Noto Sans"/>
        <family val="2"/>
      </rPr>
      <t xml:space="preserve"> (Rehabilitació del centre d'innovació ambiental i transició ecològica Finca pública de Galatzó), </t>
    </r>
    <r>
      <rPr>
        <b/>
        <sz val="10"/>
        <color theme="1"/>
        <rFont val="Noto Sans"/>
        <family val="2"/>
      </rPr>
      <t>Aj. Inca</t>
    </r>
    <r>
      <rPr>
        <sz val="10"/>
        <color theme="1"/>
        <rFont val="Noto Sans"/>
        <family val="2"/>
      </rPr>
      <t xml:space="preserve"> (Rehabilitació de l'edifici principal Quarter General Luque)</t>
    </r>
  </si>
  <si>
    <t>C02.I06</t>
  </si>
  <si>
    <t xml:space="preserve">Subvemció-Ajudes per a l'elaboració de projectes pilot de Plans d'Acció locals de l'Agenda Urbana espanyola   </t>
  </si>
  <si>
    <t>Consell de Menorca</t>
  </si>
  <si>
    <t>Empreses i autònoms</t>
  </si>
  <si>
    <t>C13.I04.</t>
  </si>
  <si>
    <t>C13.I4</t>
  </si>
  <si>
    <t>Subvenció - Programa de modernització del comerç (Fons Tecnològic) 2022</t>
  </si>
  <si>
    <t>Subvenció - Programa de modernització del comerç (Fons Tecnològic) 2023</t>
  </si>
  <si>
    <t>Projecte temporal – Fons Tecnològic</t>
  </si>
  <si>
    <t>C13.I2</t>
  </si>
  <si>
    <t>Subvenció – Ajudes a la innovació oberta a través de la iniciativa Activa Startups</t>
  </si>
  <si>
    <t>Public Affairs Experts SL (Ferreries)</t>
  </si>
  <si>
    <t>15 EMPRESES. Les de 40.000 € són: Dynatel Systems SL, Matilde Rebassa Gomila; Jardineria Mallorquina Pujol</t>
  </si>
  <si>
    <r>
      <rPr>
        <sz val="12"/>
        <rFont val="Calibri"/>
        <family val="2"/>
      </rPr>
      <t>Ajudes dirigides a impulsar el creixement de les PIMES a través de la iniciativa "Activa Creixement"</t>
    </r>
  </si>
  <si>
    <t xml:space="preserve">Fresh Dinosaurs, SL (B57980799): 6.150€;
DIO2 Asesoria Energética, SL (B57703779): 6.150€; Asesora, S.C. (J10637478): 6.150€; Potencia Alquiler de Maquinaria, S.L.U. (B57982530): 6.150€; Redrapid balear SLU (B57321192): 6.150€; Davall Sa Volta, SL (B57300535): 6.150€; Inmuebles Sa Galera SL (B57225740): 6.150€; Javier Pons (B57080558): 6.150€; Searebbel (B42842898): 6.150€; Toledo Comercialy Representaciones, SL (B07512221): 6.150€; Distribuidora Rotger (B07039514): 6.150€; Suliar SA (A07129976): 6.150€; Materiales Construccion Galmes (A07077910): 6.150€; Kimberley Diaz Jimenez (***9737***): 6.150€; Virginia Torrecilla Reyes (***7322**): 6.150€; Joan Garau Figuerola (***3842**): 6.150€; </t>
  </si>
  <si>
    <r>
      <rPr>
        <sz val="12"/>
        <rFont val="Calibri"/>
        <family val="2"/>
      </rPr>
      <t>Ajudes dirigides a impulsar la innovació oberta a través de la iniciativa «Activa Startups» amb domicili fiscal a les Illes Balears 2023</t>
    </r>
  </si>
  <si>
    <t>11 empreses: Dra Balear, SL (B57104358) 40.000€; Agrup Inno Tech, SL (B56233778) 40.000€; Ansa per ansa menorca, SL (B16668154) 40.000€; Solucions Informàtiques Icono, SL (B57043135) 40.000€; Entomo Lab, SL (B13723242) 40.000€; Fundación Handisport (G57468035) 39.785€; Servinautic Care, SL (B57592107) 40.000€; Planta Cero Mallorca, SL (B16638710) 14.900€; Customia Builder, SL (B57839888); Vivien Bodnar, SL (B10754950 40.000€; Terramar Inversiones 2020, SLU (B01788934) 14.900€.</t>
  </si>
  <si>
    <r>
      <rPr>
        <sz val="12"/>
        <rFont val="Calibri"/>
        <family val="2"/>
      </rPr>
      <t>Ajudes dirigides a impulsar la transformación digital a través de la iniciativa «Activa Industria 4.0»</t>
    </r>
  </si>
  <si>
    <t>Per ara 14 empreses: Distribuidora Alimentaria Mallorquina, SAU (A07034036): 7.400€; Joan Garau Figueroa: 7.400€; Imprenta Bahia, SL (B07110539): 7.400€; Imprenta Bristol, SL (B07703705): 7.400€; Alfernox, SL (B57205619): 7.400€; Agropecuaria Son Vich de Superna, SL (B57373367): 7.400€; Mynterior Mallorca, SL (B5792310): 7.400€;  DIS-PER Albero (B57215089): 7.400€; Hierros 2012, SLU (B86564895): 7.400€; Poraxa Mallorca, SL (B07175615): 7.400€; Polivas, SL (B07472111): 7.400€; Ansa per Ansa Menorca, SL (B16668154): 7.400€; Carpinteria mecánica de Campanet, SLU (B07612997): 7.400€; Queseria Menorquina, SL (B57619868): 7.400€;</t>
  </si>
  <si>
    <t>"Activa Ciberseguretat"</t>
  </si>
  <si>
    <t>Affilired, SL (B57642928); Redrapid Balear, SLU (B57321192); Distribuidora Rotger, SL (B07039514); Grup Cupama, SL (B07759269); Nex Romantic Central Services, SL (B57422297); Nautica Viamar, SA (A07244049)</t>
  </si>
  <si>
    <t>Subvenció – Digitalització d'empreses del segment I en el marc de l'agenda Espanya digital 2025, Programa Kit Digital</t>
  </si>
  <si>
    <t>Petites i mitjanes empreses IB de 10 a menys de 50 treballadors</t>
  </si>
  <si>
    <t>Subvenció – Digitalització d'empreses del segment II en el marc de l'agenda Espanya digital 2025, Programa Kit Digital</t>
  </si>
  <si>
    <t>Petites i mitjanes empreses IB de 3 a menys de 10 treballadors</t>
  </si>
  <si>
    <t>Subvenció – Digitalització d'empreses del segment III en el marc de l'agenda Espanya digital 2025, Programa Kit Digital</t>
  </si>
  <si>
    <t>Petites i mitjanes empreses IB de 0 a menys de 3 treballadors</t>
  </si>
  <si>
    <r>
      <t xml:space="preserve">Ajudes destinades a la digitalització de comunitats de bens, societats civils professionals i explotacions agraries de titularitat compartida del </t>
    </r>
    <r>
      <rPr>
        <sz val="12"/>
        <color theme="1"/>
        <rFont val="Calibri"/>
        <family val="2"/>
      </rPr>
      <t>segment I, II, III en el marc de l'agenda Espanya digital 2025, Programa Kit Digital</t>
    </r>
    <r>
      <rPr>
        <sz val="12"/>
        <color theme="1"/>
        <rFont val="Calibri"/>
        <family val="2"/>
        <charset val="1"/>
      </rPr>
      <t>.</t>
    </r>
  </si>
  <si>
    <t>CB, SCP i Explotacions agraries</t>
  </si>
  <si>
    <t>Subvenció - Creació de la xarxa d'oficines Acelera PIME per a entorns rurals.</t>
  </si>
  <si>
    <t>Consell de Mallorca, Federació de la petita i mitjana empresa de Menorca</t>
  </si>
  <si>
    <t>Ajudes creació xarxa oficines ACCELERA PIME 2022</t>
  </si>
  <si>
    <t>Col. Oficial Enginyers industrials de Balears: 381.941,60€; Confederació nacional de la construcció (CNC): 406.720€</t>
  </si>
  <si>
    <t>Subvenció - suport a mercats, zones urbanes comercials, comerç no sedentari i canals curts de comercialització</t>
  </si>
  <si>
    <t>Ajuntament Santa Eulària des Riu</t>
  </si>
  <si>
    <t>Subvenció - PIME AGROALIMENTÀRIA 2021. Comerç a l'engròs de productes alimentaris i begudes</t>
  </si>
  <si>
    <t>Subvencions_Mercats rurals sostenibles 2022</t>
  </si>
  <si>
    <t>Consell de Mallorca (Activitat comercial zones rurals (24 municipis)</t>
  </si>
  <si>
    <t>C13.I5</t>
  </si>
  <si>
    <t>Subvenció - Línia digitalització de federacions i associacions d'exportadors 2021</t>
  </si>
  <si>
    <t>SEBIME.  Associació Espanyola de Fabricants de Bijuteria (Maó)</t>
  </si>
  <si>
    <t>Subvenció- Línia digitalització de federacions i associacions d'exportadors 2023</t>
  </si>
  <si>
    <t>SEBIME.  Associació Espanyola de Fabricants de Bijuteria (MAÓ)</t>
  </si>
  <si>
    <t>Salut i benestar</t>
  </si>
  <si>
    <t>C18.I01.</t>
  </si>
  <si>
    <t>C18.I02.</t>
  </si>
  <si>
    <t>C18.I03.</t>
  </si>
  <si>
    <t>C18.I04.</t>
  </si>
  <si>
    <t>C18.I05.</t>
  </si>
  <si>
    <t>C18.I06.</t>
  </si>
  <si>
    <t>C18.I1</t>
  </si>
  <si>
    <r>
      <t>Licitació – Renovació de tres</t>
    </r>
    <r>
      <rPr>
        <sz val="10"/>
        <color rgb="FF000000"/>
        <rFont val="Noto Sans"/>
        <family val="2"/>
      </rPr>
      <t xml:space="preserve"> acceleradors linials d’alta energia</t>
    </r>
    <r>
      <rPr>
        <b/>
        <sz val="10"/>
        <color rgb="FF000000"/>
        <rFont val="Noto Sans"/>
        <family val="2"/>
      </rPr>
      <t xml:space="preserve"> </t>
    </r>
    <r>
      <rPr>
        <sz val="10"/>
        <color rgb="FF202020"/>
        <rFont val="Noto Sans"/>
        <family val="2"/>
      </rPr>
      <t>i altres prestacions (tipus 1) i l’ampliació d’un accelerador linial per a tractaments de radiocirurgia i SBRT (tipus 2) a l’HU Son Espases</t>
    </r>
  </si>
  <si>
    <r>
      <t>Licitació – Subministrament i obra, clau en mà, amb instal·lació i posada en servei d'una</t>
    </r>
    <r>
      <rPr>
        <sz val="10"/>
        <color rgb="FF000000"/>
        <rFont val="Noto Sans"/>
        <family val="2"/>
      </rPr>
      <t xml:space="preserve"> sala de ressonància magnètica de 1,5 T</t>
    </r>
    <r>
      <rPr>
        <sz val="10"/>
        <color rgb="FF202020"/>
        <rFont val="Noto Sans"/>
        <family val="2"/>
      </rPr>
      <t xml:space="preserve"> i dels seus elements auxiliars pel s</t>
    </r>
    <r>
      <rPr>
        <sz val="10"/>
        <color rgb="FF000000"/>
        <rFont val="Noto Sans"/>
        <family val="2"/>
      </rPr>
      <t>ervei de Radiologia de l'Hospital Universitari Son Llàtzer (HUSLL)</t>
    </r>
    <r>
      <rPr>
        <sz val="10"/>
        <color rgb="FF202020"/>
        <rFont val="Noto Sans"/>
        <family val="2"/>
      </rPr>
      <t xml:space="preserve"> de Palma</t>
    </r>
  </si>
  <si>
    <t>Licitació – Subministrament  d'un equip de TC (tomografia computaritzada) Tipus 1, lot 1 AM 2021/102 del Pla INVEAT. Servei de Radiologia de l'Hospital de Manacor (Mallorca), pel Servei Salut de les Illes Balears (IBSalut)</t>
  </si>
  <si>
    <t>Licitació – Subministrament d”un equip de TC (Tomografia Computeritzada),  pel servei de radioteràpia de l'Hospital Universitari de Son Espases (HUSE)</t>
  </si>
  <si>
    <t>Licitació -Submininistament d”un equip de TC (tomografia computaritzada) Tipus 1 lot AM 2021/102 del Pla INVEAT, pel servei de Radiologia de l'Hospital Comarcal d'Inca (Mallorca)</t>
  </si>
  <si>
    <t>Licitació – Subministrament d”un equip de SPECT-TC Banda 2, del lot 2 AM 2021/105 pel servei de Medicina Nuclear de l'Hospital Universitari Son Espases, incloent instal·lació.</t>
  </si>
  <si>
    <t>Licitació -Subministrament Sala d'Hemodinàmica Tipus 3, LOT 3 AM 2021/100 del Pla INVEAT pel servei de Cardiologia de l'Hospital Universitari Son Espases de Palma</t>
  </si>
  <si>
    <t>Licitació –Subministrament d”un equip de Radiologia Neurovascular intervencionista, lot 2 AM 2021/101 del Pla INVEAT pel servei de Radiologia de l'Hospital Universitari Son Espases de Palma, i la redacció del projecte</t>
  </si>
  <si>
    <t>Licitació -Subministrament de dos equips TC (tomografia computaritzada) amb destinació al Servei de Radiologia de l'Hospital Universitari de Son Llàtzer,</t>
  </si>
  <si>
    <t>Licitació – Subministrament de dos equips de TC (tomografia computaritzada) pel servei de radiologia del HUSE (Mallorca)</t>
  </si>
  <si>
    <t>Licitació – Subministrament de dos equips de TC Tipus 2, Lot 2 AM 2021/102 del Pla InvEAT pel servei de Radiologia de l'HUSE de Palma (Mallorca)</t>
  </si>
  <si>
    <t>Licitació - Subministrament, respectuós amb el medi ambient, d'un equip de TC Tipus 2, LOT 2 AM 2021/102 del Pla INVEAT pel  servei de Radiologia de l'Hospital Can Misses (Eivissa)</t>
  </si>
  <si>
    <r>
      <t xml:space="preserve">Licitació - Subministrament d'un equip PT TC, banda 2, lot 2 de l'AM 2021/085 d'altes prestacions pel Servei de Medicina Nuclear de HUSE Mallorca </t>
    </r>
    <r>
      <rPr>
        <sz val="10"/>
        <color rgb="FF000000"/>
        <rFont val="Noto Sans"/>
        <family val="2"/>
      </rPr>
      <t>SSCC PD 280/22</t>
    </r>
  </si>
  <si>
    <t>Licitació – Subministrament de dos equips, de Radiologia vascular intervencionista, lot 1 AM 2021/101 del Pla INVEAT, amb destinació al servei de Radiologia de l'Hospital Universitari de Son Espases, Palma.</t>
  </si>
  <si>
    <t>C18.I2</t>
  </si>
  <si>
    <t>Adquisició ensobradora automàtica programa càncer</t>
  </si>
  <si>
    <t>Subministrament de col·lectors per a la detecció de sang oculta en femta amb cessió d'equips per al programa de detecció precoç de càncer de còlon i recte de les illes Balears</t>
  </si>
  <si>
    <t>Creatividad, branding, campanya PDPC</t>
  </si>
  <si>
    <t>C18.I3</t>
  </si>
  <si>
    <t>Projecte temporal -Reforç dels sistemes d’informació de vigilància epidemiològica</t>
  </si>
  <si>
    <t>C18.I4</t>
  </si>
  <si>
    <t>Formació contínua professionals sanitaris</t>
  </si>
  <si>
    <t>C18.I6</t>
  </si>
  <si>
    <t>Creació d'un espai de dades del Servei de Salut de les Illes Balears per a la seva posterior integració a l'Espai de Dades Nacional i Europeu,</t>
  </si>
  <si>
    <t>C18</t>
  </si>
  <si>
    <t>Subvencions – Accions destinades a la promoció d'estils de vida saludable mitjançant la creació o rehabilitació d'entorns saludables 2021</t>
  </si>
  <si>
    <t>Aj. Calvià  (2 parcs biosaludables)</t>
  </si>
  <si>
    <t>C22.I04.</t>
  </si>
  <si>
    <t>C22.I4</t>
  </si>
  <si>
    <t>Conveni Centre Crisi Consell Insular Mallorca + Addenda</t>
  </si>
  <si>
    <t>Conveni Centre Crisi 24 hores CIMENORCA-IBDONA (Conveni)</t>
  </si>
  <si>
    <t>Industria</t>
  </si>
  <si>
    <t>C12.I2</t>
  </si>
  <si>
    <t>ESEA PROPULSION, SL (B06798441): 534.175,80€; V2 ASTILLEROS Y EMBARCACIONES (B16502387): 411.830,60€</t>
  </si>
  <si>
    <t>Cicle de l'aigua</t>
  </si>
  <si>
    <t>C05.I01.</t>
  </si>
  <si>
    <t>C05.I02.</t>
  </si>
  <si>
    <t>C05.I03.</t>
  </si>
  <si>
    <t>C05.I1</t>
  </si>
  <si>
    <t>Subvencions públiques per a la millora de l'abastiment d'aigua i reducció de pèrdues a les xarxes en els municipis petits i mitjans de les Illes Balears, finançats per la Unió Europea-NextGeneration EU.</t>
  </si>
  <si>
    <t>Projecte inversió. Incorporació personal. Pla millora abastament aigua</t>
  </si>
  <si>
    <t>C05</t>
  </si>
  <si>
    <t>Licitació - Redacció del projecte constructiu, l'execució de les obres i la seva posada en marxa de la "Ampliació i remodelació de la EDAR de Palma II (adjudicada)</t>
  </si>
  <si>
    <t>Técnicas de Desalinización de Agua, S.A. (TEDAGUA) + LANTANIA, S.A.U. + S.A. DE OBRAS Y SERVICIOS, COPASA</t>
  </si>
  <si>
    <t>Licitació – Serveis d'Assistència Tècnica a la Direcció Facultativa en la Supervisió de la Redacció del Projecte Constructiu, en la Supervisió i Control de l'Execució de les Obres i la seva Posada en marxa, en la Coordinació de Seguretat i Salut i en la Supervisió i Control Mediambiental de les Obres de “Ampliació i Remodelació de la EDAR de Palma II” (adjudicada)</t>
  </si>
  <si>
    <t>AYESA INGENIERIA Y ARQUITECTURA, S.A.U.</t>
  </si>
  <si>
    <t>Serveis d'Assistència Tècnica per a l'elaboració de l'estudi d'alternatives, els estudis ambientals i la redacció dels projectes constructius de l'EDAR de Can Picafort i de l'Emisari submarí. T.M. Santa Margalida (Mallorca)</t>
  </si>
  <si>
    <t>UTE INNCIVE-PROES</t>
  </si>
  <si>
    <t>Execució d'infraestructures d'energia elèctrica, mitjançant reforç, adequació, adaptació o reforma d'instal·lacions de xarxa de distribució existent en servei, a realitzar per Edistribución Xarxes Digitals, SLU per a subministrament elèctric a EDAR Palma II (palma de mallorca), cofinançada amb el Mecanisme de recuperació i resiliència-Finançat per la Unió Europea-next Generation EU</t>
  </si>
  <si>
    <t>EDISTRIBUCION REDES DIGITALES, S.L.U</t>
  </si>
  <si>
    <t>Contracte derivat de l'Acord marc per a l'arrendament de maquinària autopropulsada amb conductor en l'àmbit territorial de la gerència d'illes Balears</t>
  </si>
  <si>
    <t>Excavaciones Cotxu S.L.</t>
  </si>
  <si>
    <t>Acord marc per a l'arrendament de maquinària autopropulsada amb conductor en l'àmbit territorial de la gerència d'illes Balears durant dues anualitats, en el marc del pla de recuperació, transformació i resiliència europeu-prtr.</t>
  </si>
  <si>
    <t>FONT E HIJOS, S.A.</t>
  </si>
  <si>
    <t>contracte derivat de l'acord marc per a l'arrendament de maquinària autopropulsada amb conductor en l'àmbit territorial de la gerència d'illes balears durant dues anualitats, en el marc del pla de recuperació, transformació i resiliència europeu-prtr. a adjudicar per procediment obert simplificat. Núm. 1633131 ACT. REHAB. INFRAESTRU. CABRER, PRTR</t>
  </si>
  <si>
    <t>MOTECAL SL</t>
  </si>
  <si>
    <t>Segona convocatòria del programa d'ajudes per a la millora de l'eficiència del cicle urbà de l'aigua, en el marc del PRTR</t>
  </si>
  <si>
    <r>
      <rPr>
        <sz val="11"/>
        <color rgb="FF000000"/>
        <rFont val="Calibri"/>
        <family val="2"/>
        <scheme val="minor"/>
      </rPr>
      <t>EMAYA EMPRESA MUNICIPAL D'AIGÜES I CLAVEGUERAM, S.A. (A07000029)</t>
    </r>
  </si>
  <si>
    <t>C05.I2</t>
  </si>
  <si>
    <r>
      <rPr>
        <sz val="10"/>
        <color theme="1"/>
        <rFont val="Noto Sans"/>
        <family val="2"/>
      </rPr>
      <t xml:space="preserve">Convocatòria de la Fundació Biodiversitat, per a actuacions dirigides a la restauració </t>
    </r>
    <r>
      <rPr>
        <sz val="12"/>
        <color theme="1"/>
        <rFont val="Calibri"/>
        <family val="2"/>
        <charset val="1"/>
      </rPr>
      <t>d'ecosistemes fluvials i reducció del risc d'inundació en entorns urbans espanyols a través de solucions basades en la naturalesa 2021 en el marc del  PRTR.</t>
    </r>
  </si>
  <si>
    <t>Ajuntament Alcúdia, UIB i ADENA - WWF España</t>
  </si>
  <si>
    <t>C05.I3</t>
  </si>
  <si>
    <t>Primera convocatòria projectes de millora de l'eficiència del cicle urbà de l'aigua (PERTE Digitalització del cicle de l'aigua)</t>
  </si>
  <si>
    <r>
      <t xml:space="preserve">Sociedad General de Aguas de Barcelona S.A.U. (A08000234). </t>
    </r>
    <r>
      <rPr>
        <b/>
        <sz val="11"/>
        <color rgb="FF000000"/>
        <rFont val="Calibri"/>
        <family val="2"/>
      </rPr>
      <t>Localització de les actuacions:</t>
    </r>
    <r>
      <rPr>
        <sz val="11"/>
        <color rgb="FF000000"/>
        <rFont val="Calibri"/>
        <family val="2"/>
      </rPr>
      <t xml:space="preserve"> Calvià, Algaida, Ariany, Costitx, Lloret de Vistalegre. Maria de la Salut, Montuïri, Porreres, Santa Eugènia, Sineu, Vilafranca de Bonany.</t>
    </r>
  </si>
  <si>
    <t>Subministrament i muntatge d'instal·lació elèctrica i climatització en el radar mateorológico de Cap-*Blanc (Llucmajor, Mallorca).</t>
  </si>
  <si>
    <t>Gestion Integral de mantenimientos y servicios auxiliares S.L. + Elite Performance s.l.</t>
  </si>
  <si>
    <t>C5.I4</t>
  </si>
  <si>
    <t>Licitació – Subministrament de captadors de vímet per al projecte “actuacions de lluita contra l'erosió de la costa de balears per a l'augment de la seva resiliència i enfortiment del litoral enfront dels efectes del canvi climàtic 2022” (adjudicada)</t>
  </si>
  <si>
    <t>Bruc BOAL SL</t>
  </si>
  <si>
    <t>Licitació - Subministrament de corda de pita per a l'obra “actuacions de lluita contra l'erosió de la costa de balears per a l'augment de la seva resiliència i enfortiment del litoral enfront dels efectes del canvi climàtic 2022”  (adjudicada)</t>
  </si>
  <si>
    <t>Antonio Donado Mazarron Martinez</t>
  </si>
  <si>
    <t>Licitació - Subministrament d'elements de fusta tractada per a l'obra “actuacions de lluita contra l'erosió de la costa de balears per a l'augment de la seva resiliència i enfortiment del litoral enfront dels efectes del canvi climàtic 2022”  (adjudicada)</t>
  </si>
  <si>
    <t>Maderas Cunill SA</t>
  </si>
  <si>
    <t>Licitació - Subministrament d'elements de fusta de pi tractada, per a l'obra “Millora d'accessibilitat ordenada i correcta al domini públic marítim-terrestre de l'Illa de Formentera 2022" (en avaluació, import mobilitzat)</t>
  </si>
  <si>
    <t>MADERAS IMPREGNADAS PARA EL EXTERIOR, S.L.</t>
  </si>
  <si>
    <t>Licitació - Construcció de passarel·les de fusta serrada tractada per a l'obra: “millora d'accessibilitat ordenada i correcta al domini públic marítim-terrestre de l'illa de Formentera 2022" (publicada, import mobilitzat)</t>
  </si>
  <si>
    <t>HERMANOS PARROT SA</t>
  </si>
  <si>
    <t>Suministrament d’elements de fixació, cargols i ancoratges per a les obres de Tragsa a les comarques dEivissa i Formentera.</t>
  </si>
  <si>
    <t>INOX IBERICA S.A.</t>
  </si>
  <si>
    <t>Demolició mecànica i càrrega sobre contenidors de piscina, bar-restaurant i terrassa solàrieum a cala conills, Sant Elm</t>
  </si>
  <si>
    <t>URCOTEX INMOBILIARIA, S.L.U.</t>
  </si>
  <si>
    <t>Subministrament de corda de pita, per a l'obra "millora d'accessibilitat ordenada i correcta al domini públic maritimoterrestre de l'illa de Formentera 2022"</t>
  </si>
  <si>
    <t>Residus</t>
  </si>
  <si>
    <t>C012.I03.</t>
  </si>
  <si>
    <t>C12.I3</t>
  </si>
  <si>
    <r>
      <t>Convocatòria per a l’any 2022 de subvencions per al suport a la</t>
    </r>
    <r>
      <rPr>
        <sz val="10"/>
        <color rgb="FF000000"/>
        <rFont val="Noto Sans"/>
        <family val="2"/>
      </rPr>
      <t xml:space="preserve"> implementació de la normativa de residus i el foment de l’economia circular</t>
    </r>
    <r>
      <rPr>
        <sz val="10"/>
        <color indexed="8"/>
        <rFont val="Noto Sans"/>
        <family val="2"/>
      </rPr>
      <t xml:space="preserve"> a les Illes Balears finançat per la Unió Europea-Next Generation EU</t>
    </r>
  </si>
  <si>
    <t>Convocatòria per a l’any 2023 de subvencions per al suport a la implementació de la normativa de residus a les Illes Balears finançat per la Unió Europea-Next Generation EU</t>
  </si>
  <si>
    <t>Convocatòria de subvencions per al suport a la implementació de la normativa de residus i al foment de l'economia circular de les Illes Balears, per l'any 2024, 2025 i 2026, en el marc del Pla de Recuperació, Transformació i Resiliència</t>
  </si>
  <si>
    <t xml:space="preserve">Projecte inversió personal (convocatòria subvencions residus i economia circular) </t>
  </si>
  <si>
    <t>Ordre TED/1211/2022, d'1 de desembre, per la qual s'estableixen les bases reguladores i s'efectua la convocatòria per a la concessió d'ajudes a l'impuls de l'economia circular.</t>
  </si>
  <si>
    <t>TmAlcudiaReciclatges (B57545303): 320.492,80€</t>
  </si>
  <si>
    <t>Govern obert</t>
  </si>
  <si>
    <t>C02.I05.</t>
  </si>
  <si>
    <t>C02.I5</t>
  </si>
  <si>
    <t>Reforma, rehabilitació integral i ampliació d'edificacions existents per al seu ús com a centre cultural Junyer-Canals a Llucalcari i com a habitatge adscrit.</t>
  </si>
  <si>
    <t xml:space="preserve">Obra de millora de l”eficiència energètica de les oficines de la Conselleria de Fons Europeus, Universitat i Cultura, situades al Carrer Sant Pere núm. 7 de Palma </t>
  </si>
  <si>
    <t>Redacció projecte executiu, estudi de seguretat i salut i direcció dobra i resta dassistència tècnica segons PCAP</t>
  </si>
  <si>
    <t xml:space="preserve">Instal·lació fotovoltaica per autoconsum en el centre Son Rutllan. Passatge Cala Figuera. (Refinançament PIREP) </t>
  </si>
  <si>
    <t>Obra per a la millora de l'eficiència energètica d'una part de l'Edifici Són Espanyol del Parc Bit en el marc del Pla de Recuperació, Transformació i Resiliència - Finançat per la Unió Europea – Next Generation EU</t>
  </si>
  <si>
    <t>Transferencia UIB per dur a terme actuacions incloses PIREP + aportació extra edifici Mateu Orfila i Ramon Llull i implementació planta tèrmica</t>
  </si>
  <si>
    <t>Infancia, joventut i famílies</t>
  </si>
  <si>
    <t>Encàrrec de gestió del servei de formació en competències digitals a nens i adolescents en situació de vulnerabilitat</t>
  </si>
  <si>
    <t>ÀREA.</t>
  </si>
  <si>
    <t>Obres pendents de 35 habitatges de protecció pública i aparcaments en c/ Fornaris, 34, de Palma. Contracte cofinançat en el marc de l'instrument de finançament Next Generation EU</t>
  </si>
  <si>
    <t>C07.I1+C08.I1+C31.I1</t>
  </si>
  <si>
    <t>Substitució de lluminàries convencionals per altres més eficients amb tecnologia LED, així com la incorporació de detecció de presència en cinc instituts d'educació secundària.</t>
  </si>
  <si>
    <t>Subministrament i instal·lació de noves lluminàries de tecnologia led, en substitució de les convencionals actuals, així com les actuacions complementàries de millora i renovació del sistema d'il·luminació, consistent en la incorporació de mecanismes de detecció de presència i regulació del nivell d'il·luminació en algunes zones a l'Hospital de Son Llàtzer.</t>
  </si>
  <si>
    <t>Instal·lació fotovoltaica flotant sobre la bassa de reg d'Inca, situada en el Polígon 12, parcel·la 173 d'Inca, amb una potència de 1.400 kWn en el marc del Pla de Recuperació, Transformació i Resiliència - Finançat per la Unió Europea – NextGenerationEU</t>
  </si>
  <si>
    <t>Execució d'una instal·lació fotovoltaica sobre pèrgoles en l'aparcament del Parc Bit i la instal·lació de punts de càrrega per a vehicles elèctrics, en el marc del Pla de Recuperació, Transformació i Resiliència - Finançat per la Unió Europea – NextGenerationEU</t>
  </si>
  <si>
    <t>Obres de substitució de lluminàries convencionals existents per noves tipus led i instal·lació de detecció de presència en determinades zones del Velòdrom dels Illes Balears.</t>
  </si>
  <si>
    <t>Subministrament i instal·lació de noves lluminàries de tecnologia led, en substitució de les convencionals actuals, en l'Edifici Són Rossinyol de la CAIB, així com les actuacions complementàries de millora i renovació del sistema d'il·luminació, consistent en la incorporació de mecanismes de detecció de presència en algunes zones, per a la millora de l'eficiència energètica del centre.</t>
  </si>
  <si>
    <t>C07 + C07+C08 + C07+C08+C31</t>
  </si>
  <si>
    <t>Adquisició 72 monitors de 27" per a la Direcció General de Planificació i Gestió Educatives per a la posterior distribució entre els centres educatius inclosos en la xarxa de Centres de Capacitació Digital del Pla de Recuperació, Transformació i Resiliència</t>
  </si>
  <si>
    <t>Subministrament de 68 ordinadors de taula per a la DG Planificació i Gestió Educatives de la Conselleria d'Educació i Universitats</t>
  </si>
  <si>
    <t>Subministrament de 93 portàtils ultralleugers estàndard per a la Direcció General de Planificació i Gestió Educatives</t>
  </si>
  <si>
    <t>Marxandatge per a la promoció dels cursos de capacitació digital</t>
  </si>
  <si>
    <t>Contrato de suministro de dispositivos portátiles para el alumnado en situación de vulnerabilidad de centros educativos no universitarios de las Illes Balears en el marco del Plan de Recuperación, Transformación y Resiliencia financiado por la Unión Europea - NextGenerationEU</t>
  </si>
  <si>
    <t>Subministrament d'aules digitals i la capacitació en el seu ús del professorat de centres educatius no universitaris de les Illes Balears en el marc del Pla de Recuperació, Transformació i Resiliència, finançat per la Unió Europea - NextGenerationEU</t>
  </si>
  <si>
    <t>Subministrament de 100 ordinadors portàtils per al centre d'excel·lència CIFP Juníper Serra</t>
  </si>
  <si>
    <t>Subministrament, transport i posada en funcionament d'equips i materials per als Centres d'Excel·lència finançada pel Ministeri i per la Unió Europeaa NextGenerationEU, en el marc del Mecanisme del Pla de Recuperació, Transformació i Resiliència</t>
  </si>
  <si>
    <t>Subministrament de mobiliari escolar i material per a aules del primer cicle d'educació infantil per als CEIP Miquel Porcel, el CEIP Sa Indioteria i el CEIP Joan Veny i Clar</t>
  </si>
  <si>
    <t>C21.I6</t>
  </si>
  <si>
    <t>Transferència extraordinària UIB Microcredencials</t>
  </si>
  <si>
    <t>Redacció de plecs tècnics pel desenvolupament de solucions IT de gestió de serveis de taxi i pel desenvolupament d'una plataforma BI/Big Data</t>
  </si>
  <si>
    <t>Redacció dels plecs tècnics pel desenvolupament de solucions MaaS per el CTM</t>
  </si>
  <si>
    <t>Segona pròrroga del servei de vigilància de les prades de posidònia a les illes Balears.</t>
  </si>
  <si>
    <t>Redacció d’un projecte d’habilitació d’una passarel·la elevada al sistema dunar de la platja de s’Oberta, al Parc Natural de s’Albufera a Mallorca.</t>
  </si>
  <si>
    <t>Prospecció i retirada d'espècies invasores a l'àrea d'influència socioeconòmica del PNMT Cabrera: bosc de Bellver i pedrera de Génova, TM de Palma</t>
  </si>
  <si>
    <t>Addenda del conveni entre el Consorci per a la Recuperació de la Fauna de les Illes Balears COFIB i la Fundació Natura Parc, per al desenvolupament de la Recuperació de Fauna Silvestre i Control d'Espècies Invasores a les Illes Balears</t>
  </si>
  <si>
    <t>Resolució del president de l’Agència d’Estratègia Turística de les Illes Balears per la qual s’aprova la convocatòria d’ajuts de minimis per finançar projectes en matèria de circularitat en l’àmbit turístic de les Illes Balears en el marc del Pla de Recuperació, Transformació i Resiliència finançat per la Unió Europea amb Next Generation EU</t>
  </si>
  <si>
    <t>Serveis de desenvolupament d'actuacions de màrqueting per al posicionament de l'oferta gastronòmica de les illes Balears en el marc del Pla de Recuperació, Transformació i Resiliència - Finançat per la Unió europea- Next Generation EU</t>
  </si>
  <si>
    <t>Execució de campanyes sobre Turisme Responsable i Sostenible dels aeroports de les illes Balears en el marc del Pla de Recuperació, Transformació i Resiliència _ Fiananciado per la Unió Europea- Next Generation</t>
  </si>
  <si>
    <t>Subministrament i instal·lació de material esportiu d'alta tecnologia per a la modernització digital del centre especialitzat d'Alt Rendiment de Ciclisme (Velòdrom), del Centre de Tecnificació Esportiva de les illes Balears (CTEIB) i el Centre especialitzat de tecnificació esportiva de tir amb arc a Eivissa (És Cubells) de les illes Balears.</t>
  </si>
  <si>
    <t>Prestació de serveis per a la gestió del projecte de nova Història Clínica electrònica per a Atenció Primària en el marc del Pla de Recuperació, Transformació i Resiliència - Finançat per la Unió Europea – NextGenerationE</t>
  </si>
  <si>
    <t>Anàlisi, disseny, determinació i la seva posterior implementació d'un pla i un sistema d'atenció digital personalitzada per al Servei de Salut dels Illes Balears [PADP] en el marc del Pla de Recuperació, Transformació i Resiliència - Finançat per la Unió Europea – NextGenerationEU</t>
  </si>
  <si>
    <t>C18.I5</t>
  </si>
  <si>
    <t>Subministrament, instal·lació i posada en marxa d'un robot d'alta capacitat de preparació de llibreries d'ADN per a la Unitat de Diagnòstic Molecular i Genètica Clínica de l'Hospital Universitari Són Espases, dependent del Ib-*Salut.</t>
  </si>
  <si>
    <t>Subministrament i instal·lació de comptados ultrasònics de petit calibre</t>
  </si>
  <si>
    <t>Subministrament i instal·lació de l'instrumental de mesura i control de punts d'aigua per a l'automatització de la xarxa de control del Domini Públic Hidràulic de les Illes Balears, amb càrrec als fons europeus procedents del Pla de Recuperació, Transformació i Resiliència, finançat per la Unió Europea (Next Generation UE)</t>
  </si>
  <si>
    <t>Ordre ICT/1081/2022, de 7 de novembre, per la qual s'estableixen les bases reguladores per a la concessió de subvencions per al Programa «Generació Digital Pimes: persones d'equips directius i qualificació de persones ocupades en Pimes», en el PRTR</t>
  </si>
  <si>
    <t>Espais de formació innovacio y consultoria, SL (B57730368)</t>
  </si>
  <si>
    <t>Subministrament d'una embarcació semirígida cabinada per a la vigilància, la conservació de la biodiversitat i el suport logístic en illes i illots menors del Parc Nacional Marítim-Terrestre de l'arxipèlag de Cabrera en el Marc del Pla de Recuperació, Transformació i Resiliència (PRTR)</t>
  </si>
  <si>
    <t>contracte derivat d'acord marc per al subministrament de material de ferreteria, per a les actuacions de la gerència de balears durant dues anualitats, en el ambito general i dins del marc del pla de recuperació, transformació i resiliència europeu-prtr, a adjudicar per procediment simplificat. Núm. 1634043 REHAB.EDIFICIS CABRERA, PRTR</t>
  </si>
  <si>
    <t>ZYON GALICIA SL</t>
  </si>
  <si>
    <t>FERRETERIA SON GARRIT S.L.</t>
  </si>
  <si>
    <t>Benito Urban S.L.U. + La Factoria Bike-In SL</t>
  </si>
  <si>
    <t>38290000-Instrumentos y aparatos de geodesia, hidrografía, oceanografía e hidrología.</t>
  </si>
  <si>
    <t>NAUTILUS OCEANICA S.L.</t>
  </si>
  <si>
    <t>Convocatoria ayudas para provisión del conjunto de equipamiento activo e infraestr. auxiliar para provisión de servicios de com. móviles con tecnología 5G en zonas donde no existe cobertura móvil 4G con servicio mínimo de 50 Mbps (UNICO 5G Redes Activas)</t>
  </si>
  <si>
    <t>ORANGE ESAPAÑA COMUNICACIONES FIJAS S.L.U. (B87706305)</t>
  </si>
  <si>
    <r>
      <t xml:space="preserve">Resolución de E.P.E Red.es por la que se convocan ayudas destinadas a digitalizar empresas del </t>
    </r>
    <r>
      <rPr>
        <b/>
        <sz val="12"/>
        <rFont val="Calibri"/>
        <family val="2"/>
      </rPr>
      <t>segmento IV</t>
    </r>
    <r>
      <rPr>
        <sz val="12"/>
        <rFont val="Calibri"/>
        <family val="2"/>
        <charset val="1"/>
      </rPr>
      <t>(entre 50 y menos de 100 empleados) y el</t>
    </r>
    <r>
      <rPr>
        <b/>
        <sz val="12"/>
        <rFont val="Calibri"/>
        <family val="2"/>
      </rPr>
      <t xml:space="preserve"> segmento V</t>
    </r>
    <r>
      <rPr>
        <sz val="12"/>
        <rFont val="Calibri"/>
        <family val="2"/>
        <charset val="1"/>
      </rPr>
      <t xml:space="preserve"> (entre 100 y menos de 250 empleados). Programa Kit Digital.</t>
    </r>
  </si>
  <si>
    <t>Resolución de E.P.E Red.es por la que se convocan ayudas a pequeñas y medianas empresas para la contratación de Servicios de Asesoramiento para la Transformación Digital. Sector servicios de I.E.G. (KIT CONSULTING)</t>
  </si>
  <si>
    <t>Resolución de E.P.E Red.es por la que se convocan ayudas a pequeñas y medianas empresas para la contratación de Servicios de Asesoramiento para la Transformación Digital. Sector agrícola (KIT CONSULTING)</t>
  </si>
  <si>
    <t>Resolución de E.P.E Red.es por la que se convocan ayudas a pequeñas y medianas empresas para la contratación de Servicios de Asesoramiento para la Transformación Digital (KIT CONSULTING)</t>
  </si>
  <si>
    <t>contracte derivat de l'acord marc per a l'arrendament de maquinària autopropulsada amb conductor en l'àmbit territorial de la gerència d'illes balears durant dues anualitats, en el marc del pla de recuperació, transformació i resiliència europeu-prtr. a adjudicar per procediment obert simplificat. Núm. 1633103 MILLORA EFIC ENERGÈTICA EDIF. P, PRTR</t>
  </si>
  <si>
    <t>Obres per a la rehabilitació de tres edificis d'habitatges de protecció oficial situats a Eivissa i Es castell. Contracte cofinançat en el marc de l'instrument de finançament Next Generation EU.</t>
  </si>
  <si>
    <t>Execució d'una instal·lació fotovoltaica sobre pèrgoles en l'aparcament de l'Hospital Comarcal d'Inca, així com la instal·lació de 10 punts de recàrrega de vehicles elèctrics.</t>
  </si>
  <si>
    <t>Direcció facultativa i coordinació de seguretat i salut de les obres per a la instal·lació fotovoltaica sobre pèrgoles en l'aparcament del Parc Bit, així com la instal·lació de punts de recàrrega per a vehicles elèctrics.</t>
  </si>
  <si>
    <t>Concurs públic, per a l'adquisició de quatre immobles a Mallorca i Eivissa destinats a habitatges de la Xarxa d'Emancipació per part de la Comunitat Autònoma de les Illes Balears</t>
  </si>
  <si>
    <t>Redacció modificat projecte ejecutiu per a la realització de les obres de instalacion d'un parc fotovoltaic amb injecció d'excedent en el Velòdrom Illes Balears</t>
  </si>
  <si>
    <t>Servei de suport i manteniment correctiu, adaptatiu i evolutiu del Sistema Economicofinancer (SIGEF) del Govern de les Illes Balears, que inclou la migració de la infraestructura tecnològica de SIGEF de la versió SAP ERP 6.0 EHP5 sector públic, a la versió SAP s/4HANA i, simultàniament migrar a la Base de dades HANA.</t>
  </si>
  <si>
    <t>Serveis de consultoria i desenvolupament per a la implantacion i suport en la creació d'una infraestructura de bessons digitals i un espai de dades interoperable per a la gestió eficient dels recursos de les costes dels Illes Balears en el marc del component 13 inversió 1 del Pla de Recuperació, Transformació i Resiliència - Finançat per la Unió Europea – NextGenerationEU</t>
  </si>
  <si>
    <t>C15.I7</t>
  </si>
  <si>
    <t>creació càtedra ciberseguritat</t>
  </si>
  <si>
    <t>Contracte mixt de servei d'assistència tecnica per a la ejecucion del Projecte CIBERREG (primers passos del Centre Balear de Ciberseguretat, creacion d'un Observatori i d'una finestreta d'assessorament empresarial en ciberseguretat i realizacion d'una campanya de conscienciació i publicitat en ciberseguretat), i de subministrament del programari necessari, en el marc del PRTR finançat ue nextg</t>
  </si>
  <si>
    <t>Portal web i assistent basat en IA per a la Direcció General d'Economia Circular, Transició Energètica i Canvi Climàtic en el marc del Pla de Recuperació, Transformació i Resiliència - Finançat per la Unió Europea –NextGenerationEU</t>
  </si>
  <si>
    <t>Subministrament, instal·lació i posada en marxa d'un exoesquelet pediàtric per al programa de marxa per a nens amb trastorn motor greu de l'Illa de Mallorca</t>
  </si>
  <si>
    <t>Subministrament, instal·lació i posada en marxa d'un equip de cromatografia líquida acoblat a espectrometria de masses en tàndem, triple quadrupol (LC-MS/MS) per al Servei d'Anàlisis Clíniques de l'Hospital Universitari Són Espases.</t>
  </si>
  <si>
    <t>C07+C31.I1</t>
  </si>
  <si>
    <t>Programa 5: Projectes innovadors d'instal·lacions de bombes de calor renovables (ENERGIES RENOVABLES INNOVADORES) en el marc del Pla de Recuperació, Transformació i Resiliència, finançat per la Unió Europea-Next Generation EU</t>
  </si>
  <si>
    <t>ANLUGA, S.A. (A07178908)</t>
  </si>
  <si>
    <t>Subvenció Programa “Xec Capacitació Digital en el Transport”, en el marc del Pla de Recuperació, Transformació i Resiliència - finançat per la Unió Europea – Next Generation EU</t>
  </si>
  <si>
    <t>Subministrament de productes fungibles per al parany goodnature a24 o similar per al projecte d'actuacions per a la conservació de la biodiversitat terrestre: control i erradicació d'espècies invasores en el pnmt de l'arxipèlag de cabrera), en el marc del pla de recuperació, transformació i resiliència finançat per la unió europea – nextgeneration (prtr)</t>
  </si>
  <si>
    <t>Subministrament de dos vehicles submarins d'operació remota (ROV) i equips accessoris per a les actuacions de conservació, millora del coneixement del medi marí i protecció ambiental dels hàbitats i espècies marines i dels espais marins protegits en les Illes Balears.</t>
  </si>
  <si>
    <t>Servei de transport de personal i mitjans auxiliars per a diverses actuacions al Parc Nacional Marítim Terrestre de l'Arxipèlag de Cabrera.</t>
  </si>
  <si>
    <t>Subministrament d'acer corrugat per al projecte de rehabilitació d'edificis destinats a la gestió del PNMT de l'Arxipèlag de Cabrera.</t>
  </si>
  <si>
    <t>Suministro e instalación de sistemas de tratamiento de percolación oxigenada (TPO) para el proyecto de mejora de los sistemas de saneamiento de la Isla de Cabrera.</t>
  </si>
  <si>
    <t>TOTAL MARITIME SOLUTIONS, S.L.U.</t>
  </si>
  <si>
    <t>Perfiles y placas S.L.</t>
  </si>
  <si>
    <t>Sistemas de oxidación biocidas distribuidores sl</t>
  </si>
  <si>
    <t>Subministrament de materials de ferreteria.</t>
  </si>
  <si>
    <t>SERVICIOS PALAU S.L.</t>
  </si>
  <si>
    <t>Convocatoria de ayudas del Programa de bonos de conectividad «UNICO Demanda Bono PYME».</t>
  </si>
  <si>
    <t>C13.I11</t>
  </si>
  <si>
    <t>refiançament PROGRAMA D'AVALS PER A PIMES ANY 2025 MRR Reglament (UE) 651/2014 SA.112149</t>
  </si>
  <si>
    <t>refiançament PROGRAMA D'AVALS PER A PIMES ANY 2025 MRR REG (UE) 2023/2831 de minimis, General</t>
  </si>
  <si>
    <t>C12.I1</t>
  </si>
  <si>
    <t>Resolución de la Secretaría de Estado de Digitalización e Inteligencia Artificial, por la que se efectúa la convocatoria para la concesión de ayudas mediante el desarrollo de productos y servicios tecnológicos para espacios de datos.</t>
  </si>
  <si>
    <t>IT TRAVEL SERVICES SL (B57844920)</t>
  </si>
  <si>
    <t>C12.I5</t>
  </si>
  <si>
    <t>CONVOCATORIA DE SUBVENCIONES, EN RÉGIMEN DE CONCURRENCIA COMPETITIVA, PARA EL IMPULSO DE LA ECONOMÍA CIRCULAR EN EL SECTOR DEL TEXTIL, DE LA MODA Y CONFECCIÓN Y DEL CALZADO, EN EL MARCO DEL PLAN DE RECUPERACIÓN, TRANSFORMACIÓN Y RESILIENCIA, PARA 2024</t>
  </si>
  <si>
    <t>Adalmo S.L. (B07047525)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</si>
</sst>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0.00\ &quot;€&quot;;[Red]\-#,##0.00\ &quot;€&quot;"/>
    <numFmt numFmtId="44" formatCode="_-* #,##0.00\ &quot;€&quot;_-;\-* #,##0.00\ &quot;€&quot;_-;_-* &quot;-&quot;??\ &quot;€&quot;_-;_-@_-"/>
    <numFmt numFmtId="164" formatCode="#,##0.00&quot; € &quot;;#,##0.00&quot; € &quot;;&quot;-&quot;#&quot; € &quot;;&quot; &quot;@&quot; &quot;"/>
    <numFmt numFmtId="165" formatCode="0&quot; &quot;%"/>
    <numFmt numFmtId="166" formatCode="#,##0.00\ [$€-403];\-#,##0.00\ [$€-403]"/>
    <numFmt numFmtId="167" formatCode="#,##0.00&quot; €&quot;"/>
    <numFmt numFmtId="168" formatCode="#,##0.00\ [$€-C0A];[Red]\-#,##0.00\ [$€-C0A]"/>
    <numFmt numFmtId="169" formatCode="#,##0.00&quot; &quot;[$€-C0A];[Red]&quot;-&quot;#,##0.00&quot; &quot;[$€-C0A]"/>
    <numFmt numFmtId="170" formatCode="#,##0.00\ \€"/>
    <numFmt numFmtId="171" formatCode="#,##0.00\ &quot;€&quot;"/>
    <numFmt numFmtId="172" formatCode="#,##0.00&quot; &quot;[$€-C0A]"/>
    <numFmt numFmtId="173" formatCode="#,##0.00&quot; &quot;[$€-403];&quot;-&quot;#,##0.00&quot; &quot;[$€-403]"/>
    <numFmt numFmtId="174" formatCode="[$-C0A]#,##0"/>
    <numFmt numFmtId="175" formatCode="0.0%"/>
    <numFmt numFmtId="176" formatCode="#,##0.00&quot; €&quot;;[Red]&quot;-&quot;#,##0.00&quot; €&quot;"/>
    <numFmt numFmtId="177" formatCode="#,##0.00&quot; &quot;[$€-403];[Red]&quot;-&quot;#,##0.00&quot; &quot;[$€-403]"/>
    <numFmt numFmtId="178" formatCode="0.000%"/>
    <numFmt numFmtId="179" formatCode="#,##0.00\ [$€-C0A];[Red]#,##0.00\ [$€-C0A]"/>
    <numFmt numFmtId="180" formatCode="#,##0.00;[Red]#,##0.00"/>
    <numFmt numFmtId="181" formatCode="#,##0.00\ [$€-C0A]"/>
  </numFmts>
  <fonts count="69">
    <font>
      <sz val="11"/>
      <color rgb="FF202020"/>
      <name val="Calibri"/>
      <family val="2"/>
    </font>
    <font>
      <sz val="11"/>
      <color rgb="FF202020"/>
      <name val="Calibri"/>
      <family val="2"/>
    </font>
    <font>
      <b/>
      <sz val="10"/>
      <color rgb="FF202020"/>
      <name val="Calibri"/>
      <family val="2"/>
    </font>
    <font>
      <sz val="10"/>
      <color rgb="FFFFFFFF"/>
      <name val="Calibri"/>
      <family val="2"/>
    </font>
    <font>
      <sz val="10"/>
      <color rgb="FFCC0000"/>
      <name val="Calibri"/>
      <family val="2"/>
    </font>
    <font>
      <b/>
      <sz val="10"/>
      <color rgb="FFFFFFFF"/>
      <name val="Calibri"/>
      <family val="2"/>
    </font>
    <font>
      <i/>
      <sz val="10"/>
      <color rgb="FF808080"/>
      <name val="Calibri"/>
      <family val="2"/>
    </font>
    <font>
      <sz val="10"/>
      <color rgb="FF006600"/>
      <name val="Calibri"/>
      <family val="2"/>
    </font>
    <font>
      <b/>
      <sz val="24"/>
      <color rgb="FF202020"/>
      <name val="Calibri"/>
      <family val="2"/>
    </font>
    <font>
      <sz val="18"/>
      <color rgb="FF202020"/>
      <name val="Calibri"/>
      <family val="2"/>
    </font>
    <font>
      <sz val="12"/>
      <color rgb="FF202020"/>
      <name val="Calibri"/>
      <family val="2"/>
    </font>
    <font>
      <u/>
      <sz val="10"/>
      <color rgb="FF0000EE"/>
      <name val="Calibri"/>
      <family val="2"/>
    </font>
    <font>
      <u/>
      <sz val="11"/>
      <color rgb="FF0066CC"/>
      <name val="Calibri"/>
      <family val="2"/>
    </font>
    <font>
      <sz val="10"/>
      <color rgb="FF996600"/>
      <name val="Calibri"/>
      <family val="2"/>
    </font>
    <font>
      <sz val="10"/>
      <color rgb="FF333333"/>
      <name val="Calibri"/>
      <family val="2"/>
    </font>
    <font>
      <sz val="11"/>
      <color indexed="8"/>
      <name val="Calibri"/>
      <family val="2"/>
    </font>
    <font>
      <u/>
      <sz val="11"/>
      <color indexed="30"/>
      <name val="Calibri"/>
      <family val="2"/>
    </font>
    <font>
      <b/>
      <sz val="10"/>
      <color indexed="8"/>
      <name val="Noto Sans"/>
      <family val="2"/>
    </font>
    <font>
      <sz val="10"/>
      <color indexed="8"/>
      <name val="Noto Sans"/>
      <family val="2"/>
    </font>
    <font>
      <sz val="10"/>
      <color indexed="63"/>
      <name val="Noto Sans"/>
      <family val="2"/>
    </font>
    <font>
      <sz val="10"/>
      <name val="Noto Sans"/>
      <family val="2"/>
    </font>
    <font>
      <sz val="10"/>
      <color indexed="60"/>
      <name val="Noto Sans"/>
      <family val="2"/>
    </font>
    <font>
      <sz val="10"/>
      <color indexed="10"/>
      <name val="Noto Sans"/>
      <family val="2"/>
    </font>
    <font>
      <b/>
      <sz val="10"/>
      <name val="Noto Sans"/>
      <family val="2"/>
    </font>
    <font>
      <b/>
      <sz val="10"/>
      <color indexed="63"/>
      <name val="Noto Sans"/>
      <family val="2"/>
    </font>
    <font>
      <b/>
      <sz val="11"/>
      <color rgb="FF000000"/>
      <name val="Calibri"/>
      <family val="2"/>
    </font>
    <font>
      <sz val="10"/>
      <color rgb="FF000000"/>
      <name val="Calibri"/>
      <family val="2"/>
    </font>
    <font>
      <b/>
      <sz val="10"/>
      <color rgb="FF000000"/>
      <name val="Calibri"/>
      <family val="2"/>
    </font>
    <font>
      <sz val="10"/>
      <color rgb="FF000000"/>
      <name val="Noto Sans"/>
      <family val="2"/>
    </font>
    <font>
      <sz val="11"/>
      <color rgb="FF000000"/>
      <name val="Calibri"/>
      <family val="2"/>
    </font>
    <font>
      <b/>
      <sz val="11"/>
      <color rgb="FF202020"/>
      <name val="Noto Sans"/>
      <family val="2"/>
    </font>
    <font>
      <sz val="11"/>
      <color rgb="FF202020"/>
      <name val="Noto Sans"/>
      <family val="2"/>
    </font>
    <font>
      <sz val="8"/>
      <name val="Calibri"/>
      <family val="2"/>
    </font>
    <font>
      <b/>
      <sz val="10"/>
      <color rgb="FFFFFFFF"/>
      <name val="Noto Sans"/>
      <family val="2"/>
    </font>
    <font>
      <sz val="10"/>
      <color rgb="FF202020"/>
      <name val="Noto Sans"/>
      <family val="2"/>
    </font>
    <font>
      <b/>
      <sz val="10"/>
      <color rgb="FF202020"/>
      <name val="Noto Sans"/>
      <family val="2"/>
    </font>
    <font>
      <sz val="9"/>
      <color rgb="FF202020"/>
      <name val="Calibri"/>
      <family val="2"/>
    </font>
    <font>
      <sz val="11"/>
      <name val="Calibri"/>
      <family val="2"/>
      <charset val="1"/>
    </font>
    <font>
      <sz val="11"/>
      <color theme="1"/>
      <name val="Calibri"/>
      <family val="2"/>
      <charset val="1"/>
    </font>
    <font>
      <b/>
      <sz val="9"/>
      <color indexed="81"/>
      <name val="Tahoma"/>
      <family val="2"/>
    </font>
    <font>
      <sz val="9"/>
      <color indexed="81"/>
      <name val="Tahoma"/>
      <family val="2"/>
    </font>
    <font>
      <sz val="11"/>
      <name val="Calibri"/>
      <family val="2"/>
    </font>
    <font>
      <sz val="12"/>
      <name val="Calibri"/>
      <family val="2"/>
    </font>
    <font>
      <b/>
      <sz val="12"/>
      <color rgb="FFC55A11"/>
      <name val="Calibri"/>
      <family val="2"/>
    </font>
    <font>
      <b/>
      <sz val="10"/>
      <color rgb="FF000000"/>
      <name val="Noto Sans"/>
      <family val="2"/>
    </font>
    <font>
      <sz val="10"/>
      <color rgb="FFFF0000"/>
      <name val="Calibri"/>
      <family val="2"/>
    </font>
    <font>
      <sz val="10"/>
      <color rgb="FFFF0000"/>
      <name val="Noto Sans"/>
      <family val="2"/>
    </font>
    <font>
      <sz val="10"/>
      <color theme="1"/>
      <name val="Noto Sans"/>
      <family val="2"/>
    </font>
    <font>
      <sz val="11"/>
      <color theme="1"/>
      <name val="Calibri"/>
      <family val="2"/>
    </font>
    <font>
      <b/>
      <sz val="10"/>
      <color theme="1"/>
      <name val="Noto Sans"/>
      <family val="2"/>
    </font>
    <font>
      <sz val="10"/>
      <color rgb="FF202020"/>
      <name val="Calibri"/>
      <family val="2"/>
    </font>
    <font>
      <sz val="10"/>
      <color theme="1"/>
      <name val="Calibri"/>
      <family val="2"/>
    </font>
    <font>
      <sz val="10"/>
      <color theme="1"/>
      <name val="Noto Sans2"/>
    </font>
    <font>
      <b/>
      <sz val="10"/>
      <color rgb="FFFFFFFF"/>
      <name val="Noto Sans2"/>
    </font>
    <font>
      <b/>
      <sz val="10"/>
      <color rgb="FF202020"/>
      <name val="Noto Sans2"/>
    </font>
    <font>
      <vertAlign val="superscript"/>
      <sz val="10"/>
      <color rgb="FF000000"/>
      <name val="Noto Sans"/>
      <family val="2"/>
    </font>
    <font>
      <b/>
      <sz val="10"/>
      <color theme="1"/>
      <name val="Noto Sans2"/>
    </font>
    <font>
      <sz val="12"/>
      <color theme="1"/>
      <name val="Calibri"/>
      <family val="2"/>
    </font>
    <font>
      <sz val="12"/>
      <color theme="1"/>
      <name val="Calibri"/>
      <family val="2"/>
      <charset val="1"/>
    </font>
    <font>
      <sz val="11"/>
      <color rgb="FFC55A11"/>
      <name val="Calibri"/>
      <family val="2"/>
    </font>
    <font>
      <sz val="11"/>
      <color rgb="FF0563C1"/>
      <name val="Calibri"/>
      <family val="2"/>
    </font>
    <font>
      <i/>
      <sz val="11"/>
      <color rgb="FF000000"/>
      <name val="Calibri"/>
      <family val="2"/>
    </font>
    <font>
      <b/>
      <sz val="10"/>
      <color rgb="FFFF0000"/>
      <name val="Noto Sans"/>
      <family val="2"/>
    </font>
    <font>
      <b/>
      <sz val="11"/>
      <color rgb="FF000000"/>
      <name val="Calibri"/>
      <family val="2"/>
      <scheme val="minor"/>
    </font>
    <font>
      <sz val="11"/>
      <color rgb="FF000000"/>
      <name val="Calibri"/>
      <family val="2"/>
      <scheme val="minor"/>
    </font>
    <font>
      <b/>
      <sz val="10"/>
      <color rgb="FFEE0000"/>
      <name val="Noto Sans"/>
      <family val="2"/>
    </font>
    <font>
      <b/>
      <sz val="11"/>
      <color rgb="FF202020"/>
      <name val="Calibri"/>
      <family val="2"/>
    </font>
    <font>
      <b/>
      <sz val="12"/>
      <name val="Calibri"/>
      <family val="2"/>
    </font>
    <font>
      <sz val="12"/>
      <name val="Calibri"/>
      <family val="2"/>
      <charset val="1"/>
    </font>
  </fonts>
  <fills count="31">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theme="0"/>
        <bgColor indexed="64"/>
      </patternFill>
    </fill>
    <fill>
      <patternFill patternType="solid">
        <fgColor indexed="9"/>
        <bgColor indexed="28"/>
      </patternFill>
    </fill>
    <fill>
      <patternFill patternType="solid">
        <fgColor theme="0"/>
        <bgColor indexed="28"/>
      </patternFill>
    </fill>
    <fill>
      <patternFill patternType="solid">
        <fgColor theme="0"/>
        <bgColor indexed="17"/>
      </patternFill>
    </fill>
    <fill>
      <patternFill patternType="solid">
        <fgColor rgb="FFFFFFFF"/>
        <bgColor rgb="FFFFFFFF"/>
      </patternFill>
    </fill>
    <fill>
      <patternFill patternType="solid">
        <fgColor theme="8" tint="0.79998168889431442"/>
        <bgColor indexed="64"/>
      </patternFill>
    </fill>
    <fill>
      <patternFill patternType="solid">
        <fgColor rgb="FFFFC00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rgb="FFFFB66C"/>
        <bgColor rgb="FFFFB66C"/>
      </patternFill>
    </fill>
    <fill>
      <patternFill patternType="solid">
        <fgColor rgb="FFFFFFFF"/>
        <bgColor rgb="FFE2F0D9"/>
      </patternFill>
    </fill>
    <fill>
      <patternFill patternType="solid">
        <fgColor theme="0"/>
        <bgColor rgb="FFFFFF00"/>
      </patternFill>
    </fill>
    <fill>
      <patternFill patternType="solid">
        <fgColor rgb="FF729FCF"/>
        <bgColor rgb="FF729FCF"/>
      </patternFill>
    </fill>
    <fill>
      <patternFill patternType="solid">
        <fgColor theme="0"/>
        <bgColor rgb="FFFFF200"/>
      </patternFill>
    </fill>
    <fill>
      <patternFill patternType="solid">
        <fgColor theme="0"/>
        <bgColor rgb="FFFFFFFF"/>
      </patternFill>
    </fill>
    <fill>
      <patternFill patternType="solid">
        <fgColor rgb="FFFFFFFF"/>
        <bgColor indexed="64"/>
      </patternFill>
    </fill>
    <fill>
      <patternFill patternType="solid">
        <fgColor theme="0"/>
        <bgColor rgb="FF729FCF"/>
      </patternFill>
    </fill>
    <fill>
      <patternFill patternType="solid">
        <fgColor theme="9" tint="0.79998168889431442"/>
        <bgColor indexed="64"/>
      </patternFill>
    </fill>
    <fill>
      <patternFill patternType="solid">
        <fgColor theme="9" tint="0.79998168889431442"/>
        <bgColor rgb="FFFFF200"/>
      </patternFill>
    </fill>
    <fill>
      <patternFill patternType="solid">
        <fgColor theme="0"/>
        <bgColor rgb="FFFFB66C"/>
      </patternFill>
    </fill>
    <fill>
      <patternFill patternType="solid">
        <fgColor theme="0"/>
        <bgColor indexed="47"/>
      </patternFill>
    </fill>
    <fill>
      <patternFill patternType="solid">
        <fgColor theme="0"/>
        <bgColor indexed="24"/>
      </patternFill>
    </fill>
  </fills>
  <borders count="43">
    <border>
      <left/>
      <right/>
      <top/>
      <bottom/>
      <diagonal/>
    </border>
    <border>
      <left style="thin">
        <color rgb="FF808080"/>
      </left>
      <right style="thin">
        <color rgb="FF808080"/>
      </right>
      <top style="thin">
        <color rgb="FF808080"/>
      </top>
      <bottom style="thin">
        <color rgb="FF808080"/>
      </bottom>
      <diagonal/>
    </border>
    <border>
      <left style="hair">
        <color indexed="8"/>
      </left>
      <right style="hair">
        <color indexed="8"/>
      </right>
      <top style="hair">
        <color indexed="8"/>
      </top>
      <bottom style="hair">
        <color indexed="8"/>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style="thin">
        <color theme="4" tint="0.39997558519241921"/>
      </top>
      <bottom style="hair">
        <color indexed="8"/>
      </bottom>
      <diagonal/>
    </border>
    <border>
      <left style="thin">
        <color rgb="FF000000"/>
      </left>
      <right style="thin">
        <color indexed="64"/>
      </right>
      <top style="thin">
        <color auto="1"/>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rgb="FF000000"/>
      </left>
      <right/>
      <top style="thin">
        <color indexed="64"/>
      </top>
      <bottom/>
      <diagonal/>
    </border>
    <border>
      <left style="thin">
        <color rgb="FF000000"/>
      </left>
      <right style="thin">
        <color indexed="64"/>
      </right>
      <top style="thin">
        <color rgb="FF000000"/>
      </top>
      <bottom/>
      <diagonal/>
    </border>
    <border>
      <left/>
      <right style="thin">
        <color rgb="FF000000"/>
      </right>
      <top/>
      <bottom/>
      <diagonal/>
    </border>
    <border>
      <left style="thin">
        <color indexed="64"/>
      </left>
      <right style="thin">
        <color indexed="64"/>
      </right>
      <top style="thin">
        <color rgb="FF000000"/>
      </top>
      <bottom/>
      <diagonal/>
    </border>
    <border>
      <left style="thin">
        <color rgb="FF000000"/>
      </left>
      <right style="thin">
        <color indexed="64"/>
      </right>
      <top/>
      <bottom style="thin">
        <color auto="1"/>
      </bottom>
      <diagonal/>
    </border>
    <border>
      <left style="thin">
        <color indexed="64"/>
      </left>
      <right style="thin">
        <color indexed="64"/>
      </right>
      <top/>
      <bottom style="thin">
        <color rgb="FF000000"/>
      </bottom>
      <diagonal/>
    </border>
  </borders>
  <cellStyleXfs count="25">
    <xf numFmtId="0" fontId="0" fillId="0" borderId="0"/>
    <xf numFmtId="0" fontId="13" fillId="8" borderId="0"/>
    <xf numFmtId="0" fontId="2" fillId="0" borderId="0"/>
    <xf numFmtId="0" fontId="3" fillId="2" borderId="0"/>
    <xf numFmtId="0" fontId="3" fillId="3" borderId="0"/>
    <xf numFmtId="0" fontId="2" fillId="4" borderId="0"/>
    <xf numFmtId="0" fontId="4" fillId="5" borderId="0"/>
    <xf numFmtId="0" fontId="5" fillId="6" borderId="0"/>
    <xf numFmtId="165" fontId="1" fillId="0" borderId="0"/>
    <xf numFmtId="164" fontId="1" fillId="0" borderId="0"/>
    <xf numFmtId="0" fontId="6" fillId="0" borderId="0"/>
    <xf numFmtId="0" fontId="7" fillId="7" borderId="0"/>
    <xf numFmtId="0" fontId="8" fillId="0" borderId="0"/>
    <xf numFmtId="0" fontId="9" fillId="0" borderId="0"/>
    <xf numFmtId="0" fontId="10" fillId="0" borderId="0"/>
    <xf numFmtId="0" fontId="11" fillId="0" borderId="0"/>
    <xf numFmtId="0" fontId="12" fillId="0" borderId="0"/>
    <xf numFmtId="0" fontId="14" fillId="8" borderId="1"/>
    <xf numFmtId="0" fontId="1" fillId="0" borderId="0"/>
    <xf numFmtId="0" fontId="1" fillId="0" borderId="0"/>
    <xf numFmtId="0" fontId="4" fillId="0" borderId="0"/>
    <xf numFmtId="0" fontId="15" fillId="0" borderId="0"/>
    <xf numFmtId="44" fontId="15" fillId="0" borderId="0" applyFont="0" applyFill="0" applyBorder="0" applyAlignment="0" applyProtection="0"/>
    <xf numFmtId="0" fontId="16" fillId="0" borderId="0" applyBorder="0" applyProtection="0"/>
    <xf numFmtId="9" fontId="1" fillId="0" borderId="0" applyFont="0" applyFill="0" applyBorder="0" applyAlignment="0" applyProtection="0"/>
  </cellStyleXfs>
  <cellXfs count="661">
    <xf numFmtId="0" fontId="0" fillId="0" borderId="0" xfId="0"/>
    <xf numFmtId="0" fontId="18" fillId="10" borderId="2" xfId="0" applyFont="1" applyFill="1" applyBorder="1" applyAlignment="1">
      <alignment horizontal="left" vertical="top" wrapText="1"/>
    </xf>
    <xf numFmtId="0" fontId="18" fillId="10" borderId="2" xfId="0" applyFont="1" applyFill="1" applyBorder="1" applyAlignment="1">
      <alignment vertical="top" wrapText="1"/>
    </xf>
    <xf numFmtId="0" fontId="18" fillId="0" borderId="0" xfId="0" applyFont="1" applyAlignment="1">
      <alignment vertical="top" wrapText="1"/>
    </xf>
    <xf numFmtId="0" fontId="18" fillId="0" borderId="2" xfId="0" applyFont="1" applyBorder="1" applyAlignment="1">
      <alignment horizontal="left" vertical="center" wrapText="1"/>
    </xf>
    <xf numFmtId="0" fontId="18" fillId="0" borderId="2" xfId="0" applyFont="1" applyBorder="1" applyAlignment="1">
      <alignment horizontal="left" vertical="top" wrapText="1"/>
    </xf>
    <xf numFmtId="0" fontId="18" fillId="0" borderId="2" xfId="0" applyFont="1" applyBorder="1" applyAlignment="1">
      <alignment vertical="top" wrapText="1"/>
    </xf>
    <xf numFmtId="0" fontId="30" fillId="14" borderId="11" xfId="0" applyFont="1" applyFill="1" applyBorder="1" applyAlignment="1">
      <alignment horizontal="center" vertical="center"/>
    </xf>
    <xf numFmtId="0" fontId="31" fillId="0" borderId="0" xfId="0" applyFont="1" applyAlignment="1">
      <alignment horizontal="center" vertical="center"/>
    </xf>
    <xf numFmtId="0" fontId="34" fillId="0" borderId="0" xfId="0" applyFont="1" applyAlignment="1">
      <alignment horizontal="center" vertical="center"/>
    </xf>
    <xf numFmtId="0" fontId="30" fillId="0" borderId="0" xfId="0" applyFont="1" applyAlignment="1">
      <alignment vertical="center"/>
    </xf>
    <xf numFmtId="0" fontId="35" fillId="0" borderId="11" xfId="0" applyFont="1" applyBorder="1" applyAlignment="1">
      <alignment horizontal="center" vertical="center"/>
    </xf>
    <xf numFmtId="0" fontId="34" fillId="0" borderId="0" xfId="0" applyFont="1" applyAlignment="1">
      <alignment vertical="center"/>
    </xf>
    <xf numFmtId="0" fontId="30" fillId="0" borderId="11" xfId="0" applyFont="1" applyBorder="1" applyAlignment="1">
      <alignment horizontal="center" vertical="center"/>
    </xf>
    <xf numFmtId="0" fontId="30" fillId="0" borderId="0" xfId="0" applyFont="1" applyAlignment="1">
      <alignment horizontal="center" vertical="center"/>
    </xf>
    <xf numFmtId="0" fontId="23" fillId="0" borderId="10" xfId="0" applyFont="1" applyBorder="1" applyAlignment="1">
      <alignment horizontal="center" wrapText="1"/>
    </xf>
    <xf numFmtId="0" fontId="23" fillId="0" borderId="10" xfId="0" applyFont="1" applyBorder="1" applyAlignment="1">
      <alignment horizontal="center" vertical="center" wrapText="1"/>
    </xf>
    <xf numFmtId="0" fontId="33" fillId="0" borderId="10" xfId="0" applyFont="1" applyBorder="1" applyAlignment="1">
      <alignment horizontal="center" wrapText="1"/>
    </xf>
    <xf numFmtId="0" fontId="33" fillId="0" borderId="10" xfId="0" applyFont="1" applyBorder="1" applyAlignment="1">
      <alignment horizontal="center" vertical="center" wrapText="1"/>
    </xf>
    <xf numFmtId="0" fontId="36" fillId="16" borderId="12" xfId="0" applyFont="1" applyFill="1" applyBorder="1"/>
    <xf numFmtId="0" fontId="30" fillId="17" borderId="11" xfId="0" applyFont="1" applyFill="1" applyBorder="1" applyAlignment="1">
      <alignment horizontal="center" vertical="center"/>
    </xf>
    <xf numFmtId="0" fontId="33" fillId="18" borderId="3" xfId="0" applyFont="1" applyFill="1" applyBorder="1" applyAlignment="1">
      <alignment horizontal="center" vertical="center" wrapText="1"/>
    </xf>
    <xf numFmtId="0" fontId="33" fillId="18" borderId="3" xfId="0" applyFont="1" applyFill="1" applyBorder="1" applyAlignment="1">
      <alignment horizontal="center" vertical="center"/>
    </xf>
    <xf numFmtId="0" fontId="33" fillId="18" borderId="6" xfId="0" applyFont="1" applyFill="1" applyBorder="1" applyAlignment="1">
      <alignment horizontal="center" vertical="center"/>
    </xf>
    <xf numFmtId="0" fontId="33" fillId="18" borderId="6" xfId="0" applyFont="1" applyFill="1" applyBorder="1" applyAlignment="1">
      <alignment vertical="center"/>
    </xf>
    <xf numFmtId="0" fontId="23" fillId="0" borderId="3" xfId="0" applyFont="1" applyBorder="1" applyAlignment="1">
      <alignment horizontal="center" wrapText="1"/>
    </xf>
    <xf numFmtId="0" fontId="23" fillId="0" borderId="3" xfId="0" applyFont="1" applyBorder="1" applyAlignment="1">
      <alignment horizontal="center" vertical="center" wrapText="1"/>
    </xf>
    <xf numFmtId="0" fontId="0" fillId="9" borderId="0" xfId="0" applyFill="1" applyAlignment="1">
      <alignment wrapText="1"/>
    </xf>
    <xf numFmtId="0" fontId="20" fillId="9" borderId="2" xfId="0" applyFont="1" applyFill="1" applyBorder="1" applyAlignment="1">
      <alignment horizontal="left" vertical="top" wrapText="1"/>
    </xf>
    <xf numFmtId="0" fontId="0" fillId="0" borderId="10" xfId="0" applyBorder="1"/>
    <xf numFmtId="0" fontId="0" fillId="0" borderId="10" xfId="0" applyBorder="1" applyAlignment="1">
      <alignment wrapText="1"/>
    </xf>
    <xf numFmtId="0" fontId="37" fillId="0" borderId="10" xfId="0" applyFont="1" applyBorder="1" applyAlignment="1">
      <alignment wrapText="1"/>
    </xf>
    <xf numFmtId="0" fontId="0" fillId="9" borderId="10" xfId="0" applyFill="1" applyBorder="1" applyAlignment="1">
      <alignment wrapText="1"/>
    </xf>
    <xf numFmtId="0" fontId="38" fillId="0" borderId="10" xfId="0" applyFont="1" applyBorder="1" applyAlignment="1">
      <alignment wrapText="1"/>
    </xf>
    <xf numFmtId="0" fontId="38" fillId="20" borderId="10" xfId="0" applyFont="1" applyFill="1" applyBorder="1" applyAlignment="1">
      <alignment wrapText="1"/>
    </xf>
    <xf numFmtId="170" fontId="23" fillId="0" borderId="10" xfId="0" applyNumberFormat="1" applyFont="1" applyBorder="1" applyAlignment="1">
      <alignment horizontal="center" vertical="center" wrapText="1"/>
    </xf>
    <xf numFmtId="170" fontId="20" fillId="0" borderId="10" xfId="0" applyNumberFormat="1" applyFont="1" applyBorder="1" applyAlignment="1">
      <alignment horizontal="center" wrapText="1"/>
    </xf>
    <xf numFmtId="0" fontId="33" fillId="21" borderId="3" xfId="0" applyFont="1" applyFill="1" applyBorder="1" applyAlignment="1">
      <alignment horizontal="left" vertical="center"/>
    </xf>
    <xf numFmtId="0" fontId="33" fillId="21" borderId="3" xfId="0" applyFont="1" applyFill="1" applyBorder="1" applyAlignment="1">
      <alignment horizontal="center" vertical="center" wrapText="1"/>
    </xf>
    <xf numFmtId="0" fontId="33" fillId="21" borderId="3" xfId="0" applyFont="1" applyFill="1" applyBorder="1" applyAlignment="1">
      <alignment horizontal="center" vertical="center"/>
    </xf>
    <xf numFmtId="0" fontId="28" fillId="13" borderId="3" xfId="0" applyFont="1" applyFill="1" applyBorder="1" applyAlignment="1">
      <alignment horizontal="left" vertical="top" wrapText="1"/>
    </xf>
    <xf numFmtId="169" fontId="28" fillId="13" borderId="3" xfId="0" applyNumberFormat="1" applyFont="1" applyFill="1" applyBorder="1" applyAlignment="1">
      <alignment horizontal="right" vertical="center"/>
    </xf>
    <xf numFmtId="169" fontId="28" fillId="0" borderId="3" xfId="0" applyNumberFormat="1" applyFont="1" applyBorder="1" applyAlignment="1">
      <alignment horizontal="right" vertical="center" wrapText="1"/>
    </xf>
    <xf numFmtId="173" fontId="28" fillId="0" borderId="3" xfId="0" applyNumberFormat="1" applyFont="1" applyBorder="1" applyAlignment="1">
      <alignment horizontal="right" vertical="center"/>
    </xf>
    <xf numFmtId="0" fontId="33" fillId="21" borderId="22" xfId="0" applyFont="1" applyFill="1" applyBorder="1" applyAlignment="1">
      <alignment horizontal="left" vertical="center"/>
    </xf>
    <xf numFmtId="0" fontId="34" fillId="0" borderId="10" xfId="0" applyFont="1" applyBorder="1" applyAlignment="1">
      <alignment horizontal="center" vertical="center"/>
    </xf>
    <xf numFmtId="170" fontId="35" fillId="0" borderId="10" xfId="0" applyNumberFormat="1" applyFont="1" applyBorder="1" applyAlignment="1">
      <alignment horizontal="center" vertical="center"/>
    </xf>
    <xf numFmtId="10" fontId="35" fillId="0" borderId="10" xfId="24" applyNumberFormat="1" applyFont="1" applyBorder="1" applyAlignment="1">
      <alignment horizontal="center" vertical="center"/>
    </xf>
    <xf numFmtId="0" fontId="33" fillId="21" borderId="6" xfId="0" applyFont="1" applyFill="1" applyBorder="1" applyAlignment="1">
      <alignment horizontal="left" vertical="center"/>
    </xf>
    <xf numFmtId="169" fontId="47" fillId="23" borderId="10" xfId="0" applyNumberFormat="1" applyFont="1" applyFill="1" applyBorder="1" applyAlignment="1">
      <alignment horizontal="right" vertical="center"/>
    </xf>
    <xf numFmtId="3" fontId="47" fillId="23" borderId="10" xfId="0" applyNumberFormat="1" applyFont="1" applyFill="1" applyBorder="1" applyAlignment="1">
      <alignment horizontal="center" vertical="center"/>
    </xf>
    <xf numFmtId="3" fontId="47" fillId="20" borderId="10" xfId="0" applyNumberFormat="1" applyFont="1" applyFill="1" applyBorder="1" applyAlignment="1">
      <alignment horizontal="center" vertical="center"/>
    </xf>
    <xf numFmtId="167" fontId="48" fillId="9" borderId="10" xfId="0" applyNumberFormat="1" applyFont="1" applyFill="1" applyBorder="1" applyAlignment="1">
      <alignment horizontal="right" vertical="center"/>
    </xf>
    <xf numFmtId="0" fontId="47" fillId="13" borderId="10" xfId="0" applyFont="1" applyFill="1" applyBorder="1" applyAlignment="1">
      <alignment horizontal="left" vertical="top" wrapText="1"/>
    </xf>
    <xf numFmtId="173" fontId="52" fillId="0" borderId="10" xfId="0" applyNumberFormat="1" applyFont="1" applyBorder="1" applyAlignment="1">
      <alignment horizontal="right" vertical="center"/>
    </xf>
    <xf numFmtId="3" fontId="47" fillId="13" borderId="10" xfId="0" applyNumberFormat="1" applyFont="1" applyFill="1" applyBorder="1" applyAlignment="1">
      <alignment horizontal="center" vertical="center"/>
    </xf>
    <xf numFmtId="169" fontId="47" fillId="13" borderId="10" xfId="0" applyNumberFormat="1" applyFont="1" applyFill="1" applyBorder="1" applyAlignment="1">
      <alignment horizontal="right" vertical="center"/>
    </xf>
    <xf numFmtId="0" fontId="28" fillId="24" borderId="10" xfId="0" applyFont="1" applyFill="1" applyBorder="1" applyAlignment="1">
      <alignment horizontal="left" vertical="top" wrapText="1"/>
    </xf>
    <xf numFmtId="8" fontId="28" fillId="0" borderId="10" xfId="0" applyNumberFormat="1" applyFont="1" applyBorder="1" applyAlignment="1">
      <alignment horizontal="right" vertical="center" wrapText="1"/>
    </xf>
    <xf numFmtId="0" fontId="34" fillId="0" borderId="10" xfId="0" applyFont="1" applyBorder="1"/>
    <xf numFmtId="0" fontId="47" fillId="13" borderId="10" xfId="0" applyFont="1" applyFill="1" applyBorder="1" applyAlignment="1">
      <alignment horizontal="center" vertical="center"/>
    </xf>
    <xf numFmtId="0" fontId="34" fillId="13" borderId="10" xfId="0" applyFont="1" applyFill="1" applyBorder="1" applyAlignment="1">
      <alignment horizontal="center"/>
    </xf>
    <xf numFmtId="0" fontId="35" fillId="13" borderId="10" xfId="0" applyFont="1" applyFill="1" applyBorder="1" applyAlignment="1">
      <alignment horizontal="center" vertical="center"/>
    </xf>
    <xf numFmtId="0" fontId="49" fillId="22" borderId="10" xfId="0" applyFont="1" applyFill="1" applyBorder="1" applyAlignment="1">
      <alignment horizontal="center" vertical="center" wrapText="1"/>
    </xf>
    <xf numFmtId="169" fontId="49" fillId="22" borderId="10" xfId="0" applyNumberFormat="1" applyFont="1" applyFill="1" applyBorder="1" applyAlignment="1">
      <alignment horizontal="right" vertical="center"/>
    </xf>
    <xf numFmtId="3" fontId="49" fillId="22" borderId="10" xfId="0" applyNumberFormat="1" applyFont="1" applyFill="1" applyBorder="1" applyAlignment="1">
      <alignment horizontal="center" vertical="center"/>
    </xf>
    <xf numFmtId="0" fontId="33" fillId="21" borderId="23" xfId="0" applyFont="1" applyFill="1" applyBorder="1" applyAlignment="1">
      <alignment horizontal="left" vertical="center"/>
    </xf>
    <xf numFmtId="4" fontId="35" fillId="0" borderId="10" xfId="0" applyNumberFormat="1" applyFont="1" applyBorder="1" applyAlignment="1">
      <alignment horizontal="center" vertical="center"/>
    </xf>
    <xf numFmtId="171" fontId="35" fillId="0" borderId="10" xfId="0" applyNumberFormat="1" applyFont="1" applyBorder="1" applyAlignment="1">
      <alignment horizontal="center" vertical="center"/>
    </xf>
    <xf numFmtId="172" fontId="34" fillId="13" borderId="10" xfId="0" applyNumberFormat="1" applyFont="1" applyFill="1" applyBorder="1" applyAlignment="1">
      <alignment vertical="center"/>
    </xf>
    <xf numFmtId="8" fontId="28" fillId="24" borderId="10" xfId="0" applyNumberFormat="1" applyFont="1" applyFill="1" applyBorder="1" applyAlignment="1">
      <alignment horizontal="right" vertical="center" wrapText="1"/>
    </xf>
    <xf numFmtId="172" fontId="47" fillId="13" borderId="10" xfId="0" applyNumberFormat="1" applyFont="1" applyFill="1" applyBorder="1" applyAlignment="1">
      <alignment vertical="center"/>
    </xf>
    <xf numFmtId="172" fontId="47" fillId="13" borderId="24" xfId="0" applyNumberFormat="1" applyFont="1" applyFill="1" applyBorder="1" applyAlignment="1">
      <alignment vertical="center"/>
    </xf>
    <xf numFmtId="0" fontId="47" fillId="13" borderId="24" xfId="0" applyFont="1" applyFill="1" applyBorder="1" applyAlignment="1">
      <alignment horizontal="center" vertical="center"/>
    </xf>
    <xf numFmtId="172" fontId="47" fillId="13" borderId="3" xfId="0" applyNumberFormat="1" applyFont="1" applyFill="1" applyBorder="1" applyAlignment="1">
      <alignment vertical="center"/>
    </xf>
    <xf numFmtId="0" fontId="47" fillId="13" borderId="3" xfId="0" applyFont="1" applyFill="1" applyBorder="1" applyAlignment="1">
      <alignment horizontal="center" vertical="center"/>
    </xf>
    <xf numFmtId="172" fontId="47" fillId="13" borderId="22" xfId="0" applyNumberFormat="1" applyFont="1" applyFill="1" applyBorder="1" applyAlignment="1">
      <alignment vertical="center"/>
    </xf>
    <xf numFmtId="0" fontId="47" fillId="13" borderId="22" xfId="0" applyFont="1" applyFill="1" applyBorder="1" applyAlignment="1">
      <alignment horizontal="center" vertical="center"/>
    </xf>
    <xf numFmtId="173" fontId="47" fillId="0" borderId="10" xfId="0" applyNumberFormat="1" applyFont="1" applyBorder="1" applyAlignment="1">
      <alignment vertical="center" wrapText="1"/>
    </xf>
    <xf numFmtId="172" fontId="49" fillId="13" borderId="3" xfId="0" applyNumberFormat="1" applyFont="1" applyFill="1" applyBorder="1" applyAlignment="1">
      <alignment vertical="center"/>
    </xf>
    <xf numFmtId="0" fontId="33" fillId="21" borderId="10" xfId="0" applyFont="1" applyFill="1" applyBorder="1" applyAlignment="1">
      <alignment horizontal="center" vertical="center" wrapText="1"/>
    </xf>
    <xf numFmtId="0" fontId="49" fillId="25" borderId="10" xfId="0" applyFont="1" applyFill="1" applyBorder="1" applyAlignment="1">
      <alignment horizontal="center" vertical="center" wrapText="1"/>
    </xf>
    <xf numFmtId="169" fontId="34" fillId="0" borderId="10" xfId="0" applyNumberFormat="1" applyFont="1" applyBorder="1" applyAlignment="1">
      <alignment horizontal="right" vertical="center"/>
    </xf>
    <xf numFmtId="3" fontId="34" fillId="0" borderId="10" xfId="0" applyNumberFormat="1" applyFont="1" applyBorder="1" applyAlignment="1">
      <alignment horizontal="center" vertical="center"/>
    </xf>
    <xf numFmtId="169" fontId="34" fillId="0" borderId="10" xfId="0" applyNumberFormat="1" applyFont="1" applyBorder="1" applyAlignment="1">
      <alignment horizontal="right" vertical="center" wrapText="1"/>
    </xf>
    <xf numFmtId="174" fontId="34" fillId="13" borderId="10" xfId="0" applyNumberFormat="1" applyFont="1" applyFill="1" applyBorder="1" applyAlignment="1">
      <alignment horizontal="center" vertical="center" wrapText="1"/>
    </xf>
    <xf numFmtId="169" fontId="34" fillId="13" borderId="10" xfId="0" applyNumberFormat="1" applyFont="1" applyFill="1" applyBorder="1" applyAlignment="1">
      <alignment horizontal="right" vertical="center" wrapText="1"/>
    </xf>
    <xf numFmtId="169" fontId="34" fillId="13" borderId="10" xfId="0" applyNumberFormat="1" applyFont="1" applyFill="1" applyBorder="1" applyAlignment="1">
      <alignment horizontal="right" vertical="center"/>
    </xf>
    <xf numFmtId="0" fontId="47" fillId="0" borderId="10" xfId="0" applyFont="1" applyBorder="1" applyAlignment="1">
      <alignment horizontal="center" vertical="center"/>
    </xf>
    <xf numFmtId="169" fontId="47" fillId="0" borderId="10" xfId="0" applyNumberFormat="1" applyFont="1" applyBorder="1" applyAlignment="1">
      <alignment horizontal="right" vertical="center"/>
    </xf>
    <xf numFmtId="169" fontId="35" fillId="22" borderId="10" xfId="0" applyNumberFormat="1" applyFont="1" applyFill="1" applyBorder="1" applyAlignment="1">
      <alignment horizontal="right" vertical="center"/>
    </xf>
    <xf numFmtId="10" fontId="23" fillId="0" borderId="10" xfId="24" applyNumberFormat="1" applyFont="1" applyFill="1" applyBorder="1" applyAlignment="1">
      <alignment horizontal="center" vertical="center" wrapText="1"/>
    </xf>
    <xf numFmtId="0" fontId="23" fillId="0" borderId="0" xfId="0" applyFont="1" applyAlignment="1">
      <alignment horizontal="center" wrapText="1"/>
    </xf>
    <xf numFmtId="0" fontId="23" fillId="0" borderId="0" xfId="0" applyFont="1" applyAlignment="1">
      <alignment horizontal="center" vertical="center" wrapText="1"/>
    </xf>
    <xf numFmtId="0" fontId="33" fillId="21" borderId="10" xfId="0" applyFont="1" applyFill="1" applyBorder="1" applyAlignment="1">
      <alignment horizontal="left" vertical="center"/>
    </xf>
    <xf numFmtId="0" fontId="28" fillId="13" borderId="3" xfId="0" applyFont="1" applyFill="1" applyBorder="1" applyAlignment="1">
      <alignment horizontal="center" vertical="center"/>
    </xf>
    <xf numFmtId="0" fontId="47" fillId="23" borderId="10" xfId="0" applyFont="1" applyFill="1" applyBorder="1" applyAlignment="1">
      <alignment horizontal="left" vertical="top" wrapText="1"/>
    </xf>
    <xf numFmtId="0" fontId="34" fillId="13" borderId="10" xfId="0" applyFont="1" applyFill="1" applyBorder="1" applyAlignment="1">
      <alignment horizontal="center" vertical="center"/>
    </xf>
    <xf numFmtId="0" fontId="49" fillId="13" borderId="3" xfId="0" applyFont="1" applyFill="1" applyBorder="1" applyAlignment="1">
      <alignment horizontal="center" vertical="center"/>
    </xf>
    <xf numFmtId="0" fontId="35" fillId="0" borderId="10" xfId="0" applyFont="1" applyBorder="1" applyAlignment="1">
      <alignment horizontal="center" vertical="center"/>
    </xf>
    <xf numFmtId="0" fontId="35" fillId="22" borderId="10" xfId="0" applyFont="1" applyFill="1" applyBorder="1" applyAlignment="1">
      <alignment horizontal="center" vertical="center"/>
    </xf>
    <xf numFmtId="0" fontId="33" fillId="21" borderId="21" xfId="0" applyFont="1" applyFill="1" applyBorder="1" applyAlignment="1">
      <alignment horizontal="center" vertical="center" wrapText="1"/>
    </xf>
    <xf numFmtId="0" fontId="34" fillId="13" borderId="6" xfId="0" applyFont="1" applyFill="1" applyBorder="1" applyAlignment="1">
      <alignment horizontal="left" vertical="top" wrapText="1"/>
    </xf>
    <xf numFmtId="0" fontId="35" fillId="13" borderId="3" xfId="0" applyFont="1" applyFill="1" applyBorder="1" applyAlignment="1">
      <alignment horizontal="center" vertical="center"/>
    </xf>
    <xf numFmtId="170" fontId="23" fillId="15" borderId="10" xfId="0" applyNumberFormat="1" applyFont="1" applyFill="1" applyBorder="1" applyAlignment="1">
      <alignment horizontal="center" vertical="center" wrapText="1"/>
    </xf>
    <xf numFmtId="170" fontId="23" fillId="9" borderId="10" xfId="0" applyNumberFormat="1" applyFont="1" applyFill="1" applyBorder="1" applyAlignment="1">
      <alignment horizontal="center" vertical="center" wrapText="1"/>
    </xf>
    <xf numFmtId="0" fontId="31" fillId="0" borderId="0" xfId="0" applyFont="1" applyAlignment="1">
      <alignment horizontal="left" vertical="top"/>
    </xf>
    <xf numFmtId="0" fontId="47" fillId="13" borderId="10" xfId="0" applyFont="1" applyFill="1" applyBorder="1" applyAlignment="1">
      <alignment vertical="top" wrapText="1"/>
    </xf>
    <xf numFmtId="0" fontId="34" fillId="13" borderId="3" xfId="0" applyFont="1" applyFill="1" applyBorder="1" applyAlignment="1">
      <alignment vertical="top" wrapText="1"/>
    </xf>
    <xf numFmtId="8" fontId="28" fillId="0" borderId="26" xfId="0" applyNumberFormat="1" applyFont="1" applyBorder="1" applyAlignment="1">
      <alignment horizontal="right" vertical="center" wrapText="1"/>
    </xf>
    <xf numFmtId="0" fontId="34" fillId="0" borderId="3" xfId="0" applyFont="1" applyBorder="1" applyAlignment="1">
      <alignment horizontal="center" vertical="center"/>
    </xf>
    <xf numFmtId="172" fontId="34" fillId="0" borderId="3" xfId="0" applyNumberFormat="1" applyFont="1" applyBorder="1" applyAlignment="1">
      <alignment horizontal="right" vertical="center"/>
    </xf>
    <xf numFmtId="0" fontId="35" fillId="0" borderId="3" xfId="0" applyFont="1" applyBorder="1" applyAlignment="1">
      <alignment horizontal="center" vertical="center"/>
    </xf>
    <xf numFmtId="0" fontId="35" fillId="22" borderId="3" xfId="0" applyFont="1" applyFill="1" applyBorder="1" applyAlignment="1">
      <alignment horizontal="center" vertical="center"/>
    </xf>
    <xf numFmtId="172" fontId="34" fillId="0" borderId="5" xfId="0" applyNumberFormat="1" applyFont="1" applyBorder="1" applyAlignment="1">
      <alignment horizontal="right" vertical="center"/>
    </xf>
    <xf numFmtId="0" fontId="35" fillId="22" borderId="24" xfId="0" applyFont="1" applyFill="1" applyBorder="1" applyAlignment="1">
      <alignment horizontal="center" vertical="center"/>
    </xf>
    <xf numFmtId="0" fontId="18" fillId="0" borderId="10" xfId="0" applyFont="1" applyBorder="1" applyAlignment="1">
      <alignment vertical="top" wrapText="1"/>
    </xf>
    <xf numFmtId="0" fontId="33" fillId="21" borderId="22" xfId="0" applyFont="1" applyFill="1" applyBorder="1" applyAlignment="1">
      <alignment horizontal="center" vertical="center" wrapText="1"/>
    </xf>
    <xf numFmtId="172" fontId="47" fillId="0" borderId="8" xfId="0" applyNumberFormat="1" applyFont="1" applyBorder="1" applyAlignment="1">
      <alignment horizontal="right" vertical="center"/>
    </xf>
    <xf numFmtId="172" fontId="47" fillId="0" borderId="9" xfId="0" applyNumberFormat="1" applyFont="1" applyBorder="1" applyAlignment="1">
      <alignment horizontal="right" vertical="center"/>
    </xf>
    <xf numFmtId="0" fontId="47" fillId="0" borderId="3" xfId="0" applyFont="1" applyBorder="1" applyAlignment="1">
      <alignment horizontal="center" vertical="center"/>
    </xf>
    <xf numFmtId="169" fontId="47" fillId="0" borderId="5" xfId="0" applyNumberFormat="1" applyFont="1" applyBorder="1" applyAlignment="1">
      <alignment horizontal="right" vertical="center" wrapText="1"/>
    </xf>
    <xf numFmtId="169" fontId="47" fillId="0" borderId="3" xfId="0" applyNumberFormat="1" applyFont="1" applyBorder="1" applyAlignment="1">
      <alignment horizontal="right" vertical="center" wrapText="1"/>
    </xf>
    <xf numFmtId="169" fontId="47" fillId="0" borderId="4" xfId="0" applyNumberFormat="1" applyFont="1" applyBorder="1" applyAlignment="1">
      <alignment horizontal="right" vertical="center" wrapText="1"/>
    </xf>
    <xf numFmtId="167" fontId="34" fillId="0" borderId="3" xfId="0" applyNumberFormat="1" applyFont="1" applyBorder="1" applyAlignment="1">
      <alignment horizontal="right" vertical="center"/>
    </xf>
    <xf numFmtId="3" fontId="34" fillId="0" borderId="3" xfId="0" applyNumberFormat="1" applyFont="1" applyBorder="1" applyAlignment="1">
      <alignment horizontal="center" vertical="center"/>
    </xf>
    <xf numFmtId="169" fontId="34" fillId="13" borderId="3" xfId="0" applyNumberFormat="1" applyFont="1" applyFill="1" applyBorder="1" applyAlignment="1">
      <alignment horizontal="right" vertical="center" wrapText="1"/>
    </xf>
    <xf numFmtId="167" fontId="34" fillId="13" borderId="3" xfId="0" applyNumberFormat="1" applyFont="1" applyFill="1" applyBorder="1" applyAlignment="1">
      <alignment horizontal="right" vertical="center"/>
    </xf>
    <xf numFmtId="174" fontId="34" fillId="13" borderId="3" xfId="0" applyNumberFormat="1" applyFont="1" applyFill="1" applyBorder="1" applyAlignment="1">
      <alignment horizontal="center" vertical="center" wrapText="1"/>
    </xf>
    <xf numFmtId="167" fontId="47" fillId="13" borderId="3" xfId="0" applyNumberFormat="1" applyFont="1" applyFill="1" applyBorder="1" applyAlignment="1">
      <alignment horizontal="right" vertical="center"/>
    </xf>
    <xf numFmtId="0" fontId="49" fillId="22" borderId="3" xfId="0" applyFont="1" applyFill="1" applyBorder="1" applyAlignment="1">
      <alignment horizontal="center" vertical="center"/>
    </xf>
    <xf numFmtId="173" fontId="49" fillId="22" borderId="3" xfId="0" applyNumberFormat="1" applyFont="1" applyFill="1" applyBorder="1" applyAlignment="1">
      <alignment horizontal="right" vertical="center"/>
    </xf>
    <xf numFmtId="172" fontId="49" fillId="22" borderId="3" xfId="0" applyNumberFormat="1" applyFont="1" applyFill="1" applyBorder="1" applyAlignment="1">
      <alignment horizontal="right" vertical="center"/>
    </xf>
    <xf numFmtId="0" fontId="20" fillId="9" borderId="10" xfId="0" applyFont="1" applyFill="1" applyBorder="1" applyAlignment="1">
      <alignment horizontal="left" vertical="top" wrapText="1"/>
    </xf>
    <xf numFmtId="0" fontId="34" fillId="13" borderId="3" xfId="0" applyFont="1" applyFill="1" applyBorder="1" applyAlignment="1">
      <alignment horizontal="left" vertical="top" wrapText="1"/>
    </xf>
    <xf numFmtId="0" fontId="47" fillId="0" borderId="3" xfId="0" applyFont="1" applyBorder="1" applyAlignment="1">
      <alignment horizontal="left" vertical="top" wrapText="1"/>
    </xf>
    <xf numFmtId="173" fontId="47" fillId="0" borderId="3" xfId="0" applyNumberFormat="1" applyFont="1" applyBorder="1" applyAlignment="1">
      <alignment horizontal="right" vertical="center" wrapText="1"/>
    </xf>
    <xf numFmtId="0" fontId="47" fillId="13" borderId="3" xfId="0" applyFont="1" applyFill="1" applyBorder="1" applyAlignment="1">
      <alignment horizontal="left" vertical="top" wrapText="1"/>
    </xf>
    <xf numFmtId="167" fontId="47" fillId="0" borderId="3" xfId="0" applyNumberFormat="1" applyFont="1" applyBorder="1" applyAlignment="1">
      <alignment horizontal="right" vertical="center"/>
    </xf>
    <xf numFmtId="0" fontId="34" fillId="0" borderId="3" xfId="0" applyFont="1" applyBorder="1" applyAlignment="1">
      <alignment horizontal="left" vertical="top" wrapText="1"/>
    </xf>
    <xf numFmtId="169" fontId="34" fillId="13" borderId="3" xfId="0" applyNumberFormat="1" applyFont="1" applyFill="1" applyBorder="1" applyAlignment="1">
      <alignment horizontal="right" vertical="center"/>
    </xf>
    <xf numFmtId="0" fontId="34" fillId="13" borderId="3" xfId="0" applyFont="1" applyFill="1" applyBorder="1" applyAlignment="1">
      <alignment horizontal="center" vertical="center"/>
    </xf>
    <xf numFmtId="175" fontId="35" fillId="0" borderId="3" xfId="8" applyNumberFormat="1" applyFont="1" applyBorder="1" applyAlignment="1">
      <alignment horizontal="center" vertical="center" wrapText="1"/>
    </xf>
    <xf numFmtId="176" fontId="35" fillId="0" borderId="3" xfId="0" applyNumberFormat="1" applyFont="1" applyBorder="1" applyAlignment="1">
      <alignment horizontal="center" vertical="center"/>
    </xf>
    <xf numFmtId="175" fontId="35" fillId="0" borderId="3" xfId="8" applyNumberFormat="1" applyFont="1" applyBorder="1" applyAlignment="1">
      <alignment horizontal="center" vertical="center"/>
    </xf>
    <xf numFmtId="0" fontId="53" fillId="21" borderId="22" xfId="0" applyFont="1" applyFill="1" applyBorder="1" applyAlignment="1">
      <alignment horizontal="left" vertical="center"/>
    </xf>
    <xf numFmtId="0" fontId="34" fillId="0" borderId="10" xfId="0" applyFont="1" applyBorder="1" applyAlignment="1">
      <alignment horizontal="left" vertical="top" wrapText="1"/>
    </xf>
    <xf numFmtId="177" fontId="34" fillId="0" borderId="10" xfId="0" applyNumberFormat="1" applyFont="1" applyBorder="1" applyAlignment="1">
      <alignment horizontal="right" vertical="center"/>
    </xf>
    <xf numFmtId="177" fontId="34" fillId="0" borderId="10" xfId="0" applyNumberFormat="1" applyFont="1" applyBorder="1" applyAlignment="1">
      <alignment vertical="center"/>
    </xf>
    <xf numFmtId="0" fontId="20" fillId="0" borderId="10" xfId="0" applyFont="1" applyBorder="1" applyAlignment="1">
      <alignment horizontal="left" vertical="top" wrapText="1"/>
    </xf>
    <xf numFmtId="173" fontId="28" fillId="0" borderId="10" xfId="0" applyNumberFormat="1" applyFont="1" applyBorder="1" applyAlignment="1">
      <alignment horizontal="right" vertical="center"/>
    </xf>
    <xf numFmtId="173" fontId="28" fillId="0" borderId="10" xfId="0" applyNumberFormat="1" applyFont="1" applyBorder="1" applyAlignment="1">
      <alignment vertical="center"/>
    </xf>
    <xf numFmtId="0" fontId="28" fillId="13" borderId="10" xfId="0" applyFont="1" applyFill="1" applyBorder="1" applyAlignment="1">
      <alignment horizontal="center" vertical="center" wrapText="1"/>
    </xf>
    <xf numFmtId="0" fontId="20" fillId="13" borderId="10" xfId="0" applyFont="1" applyFill="1" applyBorder="1" applyAlignment="1">
      <alignment horizontal="left" vertical="top" wrapText="1"/>
    </xf>
    <xf numFmtId="167" fontId="28" fillId="0" borderId="10" xfId="0" applyNumberFormat="1" applyFont="1" applyBorder="1" applyAlignment="1">
      <alignment horizontal="right" vertical="center" wrapText="1"/>
    </xf>
    <xf numFmtId="167" fontId="28" fillId="0" borderId="10" xfId="0" applyNumberFormat="1" applyFont="1" applyBorder="1" applyAlignment="1">
      <alignment vertical="center" wrapText="1"/>
    </xf>
    <xf numFmtId="3" fontId="28" fillId="0" borderId="10" xfId="0" applyNumberFormat="1" applyFont="1" applyBorder="1" applyAlignment="1">
      <alignment horizontal="center" vertical="center"/>
    </xf>
    <xf numFmtId="0" fontId="18" fillId="10" borderId="10" xfId="0" applyFont="1" applyFill="1" applyBorder="1" applyAlignment="1">
      <alignment vertical="top" wrapText="1"/>
    </xf>
    <xf numFmtId="167" fontId="18" fillId="0" borderId="10" xfId="0" applyNumberFormat="1" applyFont="1" applyBorder="1" applyAlignment="1">
      <alignment horizontal="right" vertical="center" wrapText="1"/>
    </xf>
    <xf numFmtId="167" fontId="18" fillId="9" borderId="10" xfId="0" applyNumberFormat="1" applyFont="1" applyFill="1" applyBorder="1" applyAlignment="1">
      <alignment horizontal="right" vertical="center" wrapText="1"/>
    </xf>
    <xf numFmtId="0" fontId="18" fillId="0" borderId="10" xfId="0" applyFont="1" applyBorder="1" applyAlignment="1">
      <alignment horizontal="left" vertical="center" wrapText="1"/>
    </xf>
    <xf numFmtId="166" fontId="18" fillId="0" borderId="10" xfId="0" applyNumberFormat="1" applyFont="1" applyBorder="1" applyAlignment="1">
      <alignment horizontal="right" vertical="center" wrapText="1"/>
    </xf>
    <xf numFmtId="168" fontId="18" fillId="0" borderId="10" xfId="0" applyNumberFormat="1" applyFont="1" applyBorder="1" applyAlignment="1">
      <alignment horizontal="right" vertical="center" wrapText="1"/>
    </xf>
    <xf numFmtId="0" fontId="18" fillId="12" borderId="10" xfId="0" applyFont="1" applyFill="1" applyBorder="1" applyAlignment="1">
      <alignment horizontal="center" vertical="center" wrapText="1"/>
    </xf>
    <xf numFmtId="168" fontId="18" fillId="10" borderId="10" xfId="0" applyNumberFormat="1" applyFont="1" applyFill="1" applyBorder="1" applyAlignment="1">
      <alignment horizontal="right" vertical="center" wrapText="1"/>
    </xf>
    <xf numFmtId="0" fontId="18" fillId="11" borderId="10" xfId="0" applyFont="1" applyFill="1" applyBorder="1" applyAlignment="1">
      <alignment horizontal="center" vertical="center" wrapText="1"/>
    </xf>
    <xf numFmtId="167" fontId="20" fillId="0" borderId="10" xfId="0" applyNumberFormat="1" applyFont="1" applyBorder="1" applyAlignment="1">
      <alignment horizontal="right" vertical="center"/>
    </xf>
    <xf numFmtId="0" fontId="18" fillId="0" borderId="10" xfId="0" applyFont="1" applyBorder="1" applyAlignment="1">
      <alignment wrapText="1"/>
    </xf>
    <xf numFmtId="168" fontId="20" fillId="0" borderId="10" xfId="0" applyNumberFormat="1" applyFont="1" applyBorder="1" applyAlignment="1">
      <alignment horizontal="right" vertical="center" wrapText="1"/>
    </xf>
    <xf numFmtId="0" fontId="18" fillId="10" borderId="10" xfId="0" applyFont="1" applyFill="1" applyBorder="1" applyAlignment="1">
      <alignment horizontal="left" vertical="top" wrapText="1"/>
    </xf>
    <xf numFmtId="166" fontId="18" fillId="10" borderId="10" xfId="0" applyNumberFormat="1" applyFont="1" applyFill="1" applyBorder="1" applyAlignment="1">
      <alignment horizontal="right" vertical="center"/>
    </xf>
    <xf numFmtId="0" fontId="18" fillId="0" borderId="10" xfId="0" applyFont="1" applyBorder="1" applyAlignment="1">
      <alignment horizontal="left" vertical="top" wrapText="1"/>
    </xf>
    <xf numFmtId="0" fontId="28" fillId="0" borderId="10" xfId="0" applyFont="1" applyBorder="1" applyAlignment="1">
      <alignment horizontal="left" vertical="top" wrapText="1"/>
    </xf>
    <xf numFmtId="177" fontId="28" fillId="0" borderId="10" xfId="0" applyNumberFormat="1" applyFont="1" applyBorder="1" applyAlignment="1">
      <alignment horizontal="right" vertical="center"/>
    </xf>
    <xf numFmtId="0" fontId="34" fillId="9" borderId="10" xfId="0" applyFont="1" applyFill="1" applyBorder="1" applyAlignment="1">
      <alignment horizontal="center" vertical="center"/>
    </xf>
    <xf numFmtId="169" fontId="28" fillId="0" borderId="10" xfId="0" applyNumberFormat="1" applyFont="1" applyBorder="1" applyAlignment="1">
      <alignment horizontal="right" vertical="center" wrapText="1"/>
    </xf>
    <xf numFmtId="0" fontId="54" fillId="0" borderId="10" xfId="0" applyFont="1" applyBorder="1" applyAlignment="1">
      <alignment horizontal="center" vertical="center"/>
    </xf>
    <xf numFmtId="0" fontId="56" fillId="22" borderId="10" xfId="0" applyFont="1" applyFill="1" applyBorder="1" applyAlignment="1">
      <alignment horizontal="center" vertical="center"/>
    </xf>
    <xf numFmtId="177" fontId="56" fillId="22" borderId="10" xfId="0" applyNumberFormat="1" applyFont="1" applyFill="1" applyBorder="1" applyAlignment="1">
      <alignment horizontal="right" vertical="center"/>
    </xf>
    <xf numFmtId="4" fontId="23" fillId="0" borderId="10" xfId="0" applyNumberFormat="1" applyFont="1" applyBorder="1" applyAlignment="1">
      <alignment horizontal="center" vertical="center" wrapText="1"/>
    </xf>
    <xf numFmtId="172" fontId="23" fillId="0" borderId="10" xfId="0" applyNumberFormat="1" applyFont="1" applyBorder="1" applyAlignment="1">
      <alignment horizontal="center" vertical="center" wrapText="1"/>
    </xf>
    <xf numFmtId="0" fontId="34" fillId="9" borderId="24" xfId="0" applyFont="1" applyFill="1" applyBorder="1" applyAlignment="1">
      <alignment vertical="top" wrapText="1"/>
    </xf>
    <xf numFmtId="172" fontId="34" fillId="9" borderId="24" xfId="0" applyNumberFormat="1" applyFont="1" applyFill="1" applyBorder="1" applyAlignment="1">
      <alignment vertical="center"/>
    </xf>
    <xf numFmtId="172" fontId="34" fillId="9" borderId="9" xfId="0" applyNumberFormat="1" applyFont="1" applyFill="1" applyBorder="1" applyAlignment="1">
      <alignment vertical="center"/>
    </xf>
    <xf numFmtId="0" fontId="34" fillId="9" borderId="3" xfId="0" applyFont="1" applyFill="1" applyBorder="1" applyAlignment="1">
      <alignment vertical="top" wrapText="1"/>
    </xf>
    <xf numFmtId="172" fontId="34" fillId="9" borderId="3" xfId="0" applyNumberFormat="1" applyFont="1" applyFill="1" applyBorder="1" applyAlignment="1">
      <alignment vertical="center"/>
    </xf>
    <xf numFmtId="172" fontId="34" fillId="9" borderId="6" xfId="0" applyNumberFormat="1" applyFont="1" applyFill="1" applyBorder="1" applyAlignment="1">
      <alignment vertical="center"/>
    </xf>
    <xf numFmtId="172" fontId="35" fillId="22" borderId="3" xfId="0" applyNumberFormat="1" applyFont="1" applyFill="1" applyBorder="1" applyAlignment="1">
      <alignment vertical="center"/>
    </xf>
    <xf numFmtId="172" fontId="35" fillId="22" borderId="6" xfId="0" applyNumberFormat="1" applyFont="1" applyFill="1" applyBorder="1" applyAlignment="1">
      <alignment vertical="center"/>
    </xf>
    <xf numFmtId="172" fontId="35" fillId="0" borderId="10" xfId="0" applyNumberFormat="1" applyFont="1" applyBorder="1" applyAlignment="1">
      <alignment horizontal="center" vertical="center"/>
    </xf>
    <xf numFmtId="178" fontId="35" fillId="0" borderId="10" xfId="24" applyNumberFormat="1" applyFont="1" applyBorder="1" applyAlignment="1">
      <alignment horizontal="center" vertical="center"/>
    </xf>
    <xf numFmtId="172" fontId="34" fillId="13" borderId="3" xfId="0" applyNumberFormat="1" applyFont="1" applyFill="1" applyBorder="1" applyAlignment="1">
      <alignment horizontal="right" vertical="center"/>
    </xf>
    <xf numFmtId="0" fontId="35" fillId="13" borderId="24" xfId="0" applyFont="1" applyFill="1" applyBorder="1" applyAlignment="1">
      <alignment horizontal="center" vertical="center"/>
    </xf>
    <xf numFmtId="172" fontId="28" fillId="13" borderId="3" xfId="0" applyNumberFormat="1" applyFont="1" applyFill="1" applyBorder="1" applyAlignment="1">
      <alignment horizontal="right" vertical="center"/>
    </xf>
    <xf numFmtId="0" fontId="44" fillId="22" borderId="3" xfId="0" applyFont="1" applyFill="1" applyBorder="1" applyAlignment="1">
      <alignment horizontal="center" vertical="center"/>
    </xf>
    <xf numFmtId="172" fontId="44" fillId="22" borderId="3" xfId="0" applyNumberFormat="1" applyFont="1" applyFill="1" applyBorder="1" applyAlignment="1">
      <alignment horizontal="right" vertical="center"/>
    </xf>
    <xf numFmtId="175" fontId="35" fillId="13" borderId="3" xfId="8" applyNumberFormat="1" applyFont="1" applyFill="1" applyBorder="1" applyAlignment="1">
      <alignment horizontal="center" vertical="center" wrapText="1"/>
    </xf>
    <xf numFmtId="176" fontId="35" fillId="23" borderId="3" xfId="0" applyNumberFormat="1" applyFont="1" applyFill="1" applyBorder="1" applyAlignment="1">
      <alignment horizontal="center" vertical="center"/>
    </xf>
    <xf numFmtId="172" fontId="35" fillId="13" borderId="3" xfId="0" applyNumberFormat="1" applyFont="1" applyFill="1" applyBorder="1" applyAlignment="1">
      <alignment horizontal="right" vertical="center"/>
    </xf>
    <xf numFmtId="175" fontId="35" fillId="13" borderId="3" xfId="8" applyNumberFormat="1" applyFont="1" applyFill="1" applyBorder="1" applyAlignment="1">
      <alignment horizontal="center" vertical="center"/>
    </xf>
    <xf numFmtId="0" fontId="47" fillId="9" borderId="3" xfId="0" applyFont="1" applyFill="1" applyBorder="1" applyAlignment="1">
      <alignment horizontal="left" vertical="top" wrapText="1"/>
    </xf>
    <xf numFmtId="172" fontId="47" fillId="9" borderId="3" xfId="0" applyNumberFormat="1" applyFont="1" applyFill="1" applyBorder="1" applyAlignment="1">
      <alignment horizontal="right" vertical="center"/>
    </xf>
    <xf numFmtId="0" fontId="47" fillId="9" borderId="3" xfId="0" applyFont="1" applyFill="1" applyBorder="1" applyAlignment="1">
      <alignment horizontal="center" vertical="center"/>
    </xf>
    <xf numFmtId="0" fontId="49" fillId="9" borderId="3" xfId="0" applyFont="1" applyFill="1" applyBorder="1" applyAlignment="1">
      <alignment horizontal="center" vertical="center"/>
    </xf>
    <xf numFmtId="169" fontId="34" fillId="23" borderId="10" xfId="0" applyNumberFormat="1" applyFont="1" applyFill="1" applyBorder="1" applyAlignment="1">
      <alignment horizontal="right" vertical="center"/>
    </xf>
    <xf numFmtId="3" fontId="34" fillId="13" borderId="10" xfId="0" applyNumberFormat="1" applyFont="1" applyFill="1" applyBorder="1" applyAlignment="1">
      <alignment horizontal="center" vertical="center"/>
    </xf>
    <xf numFmtId="0" fontId="34" fillId="0" borderId="24" xfId="0" applyFont="1" applyBorder="1" applyAlignment="1">
      <alignment horizontal="left" vertical="top" wrapText="1"/>
    </xf>
    <xf numFmtId="169" fontId="34" fillId="23" borderId="24" xfId="0" applyNumberFormat="1" applyFont="1" applyFill="1" applyBorder="1" applyAlignment="1">
      <alignment horizontal="right" vertical="center"/>
    </xf>
    <xf numFmtId="169" fontId="34" fillId="23" borderId="9" xfId="0" applyNumberFormat="1" applyFont="1" applyFill="1" applyBorder="1" applyAlignment="1">
      <alignment horizontal="right" vertical="center"/>
    </xf>
    <xf numFmtId="169" fontId="34" fillId="23" borderId="3" xfId="0" applyNumberFormat="1" applyFont="1" applyFill="1" applyBorder="1" applyAlignment="1">
      <alignment horizontal="right" vertical="center"/>
    </xf>
    <xf numFmtId="169" fontId="34" fillId="23" borderId="6" xfId="0" applyNumberFormat="1" applyFont="1" applyFill="1" applyBorder="1" applyAlignment="1">
      <alignment horizontal="right" vertical="center"/>
    </xf>
    <xf numFmtId="0" fontId="34" fillId="13" borderId="22" xfId="0" applyFont="1" applyFill="1" applyBorder="1" applyAlignment="1">
      <alignment horizontal="center" vertical="center"/>
    </xf>
    <xf numFmtId="169" fontId="34" fillId="23" borderId="22" xfId="0" applyNumberFormat="1" applyFont="1" applyFill="1" applyBorder="1" applyAlignment="1">
      <alignment horizontal="right" vertical="center"/>
    </xf>
    <xf numFmtId="169" fontId="34" fillId="23" borderId="23" xfId="0" applyNumberFormat="1" applyFont="1" applyFill="1" applyBorder="1" applyAlignment="1">
      <alignment horizontal="right" vertical="center"/>
    </xf>
    <xf numFmtId="169" fontId="35" fillId="23" borderId="10" xfId="0" applyNumberFormat="1" applyFont="1" applyFill="1" applyBorder="1" applyAlignment="1">
      <alignment horizontal="right" vertical="center"/>
    </xf>
    <xf numFmtId="169" fontId="35" fillId="13" borderId="10" xfId="0" applyNumberFormat="1" applyFont="1" applyFill="1" applyBorder="1" applyAlignment="1">
      <alignment horizontal="right" vertical="center"/>
    </xf>
    <xf numFmtId="0" fontId="34" fillId="13" borderId="24" xfId="0" applyFont="1" applyFill="1" applyBorder="1" applyAlignment="1">
      <alignment horizontal="center" vertical="center"/>
    </xf>
    <xf numFmtId="169" fontId="35" fillId="0" borderId="10" xfId="0" applyNumberFormat="1" applyFont="1" applyBorder="1" applyAlignment="1">
      <alignment horizontal="center" vertical="center"/>
    </xf>
    <xf numFmtId="0" fontId="34" fillId="13" borderId="24" xfId="0" applyFont="1" applyFill="1" applyBorder="1" applyAlignment="1">
      <alignment horizontal="left" vertical="top" wrapText="1"/>
    </xf>
    <xf numFmtId="172" fontId="34" fillId="13" borderId="24" xfId="0" applyNumberFormat="1" applyFont="1" applyFill="1" applyBorder="1" applyAlignment="1">
      <alignment horizontal="right" vertical="center"/>
    </xf>
    <xf numFmtId="172" fontId="34" fillId="13" borderId="9" xfId="0" applyNumberFormat="1" applyFont="1" applyFill="1" applyBorder="1" applyAlignment="1">
      <alignment horizontal="right" vertical="center"/>
    </xf>
    <xf numFmtId="172" fontId="47" fillId="13" borderId="24" xfId="0" applyNumberFormat="1" applyFont="1" applyFill="1" applyBorder="1" applyAlignment="1">
      <alignment horizontal="right" vertical="center"/>
    </xf>
    <xf numFmtId="0" fontId="47" fillId="0" borderId="24" xfId="0" applyFont="1" applyBorder="1" applyAlignment="1">
      <alignment horizontal="left" vertical="top" wrapText="1"/>
    </xf>
    <xf numFmtId="173" fontId="47" fillId="0" borderId="24" xfId="0" applyNumberFormat="1" applyFont="1" applyBorder="1" applyAlignment="1">
      <alignment horizontal="right" vertical="center" wrapText="1"/>
    </xf>
    <xf numFmtId="172" fontId="47" fillId="13" borderId="9" xfId="0" applyNumberFormat="1" applyFont="1" applyFill="1" applyBorder="1" applyAlignment="1">
      <alignment horizontal="right" vertical="center"/>
    </xf>
    <xf numFmtId="0" fontId="49" fillId="0" borderId="24" xfId="0" applyFont="1" applyBorder="1" applyAlignment="1">
      <alignment horizontal="center" vertical="center"/>
    </xf>
    <xf numFmtId="0" fontId="49" fillId="22" borderId="10" xfId="0" applyFont="1" applyFill="1" applyBorder="1" applyAlignment="1">
      <alignment horizontal="center" vertical="center"/>
    </xf>
    <xf numFmtId="172" fontId="49" fillId="22" borderId="10" xfId="0" applyNumberFormat="1" applyFont="1" applyFill="1" applyBorder="1" applyAlignment="1">
      <alignment horizontal="right" vertical="center"/>
    </xf>
    <xf numFmtId="0" fontId="34" fillId="13" borderId="3" xfId="0" applyFont="1" applyFill="1" applyBorder="1" applyAlignment="1">
      <alignment wrapText="1"/>
    </xf>
    <xf numFmtId="176" fontId="34" fillId="13" borderId="3" xfId="0" applyNumberFormat="1" applyFont="1" applyFill="1" applyBorder="1" applyAlignment="1">
      <alignment horizontal="right" vertical="center"/>
    </xf>
    <xf numFmtId="176" fontId="34" fillId="13" borderId="6" xfId="0" applyNumberFormat="1" applyFont="1" applyFill="1" applyBorder="1" applyAlignment="1">
      <alignment horizontal="right" vertical="center"/>
    </xf>
    <xf numFmtId="176" fontId="35" fillId="22" borderId="3" xfId="0" applyNumberFormat="1" applyFont="1" applyFill="1" applyBorder="1" applyAlignment="1">
      <alignment horizontal="right" vertical="center"/>
    </xf>
    <xf numFmtId="176" fontId="35" fillId="0" borderId="10" xfId="0" applyNumberFormat="1" applyFont="1" applyBorder="1" applyAlignment="1">
      <alignment horizontal="center" vertical="center"/>
    </xf>
    <xf numFmtId="173" fontId="34" fillId="0" borderId="3" xfId="0" applyNumberFormat="1" applyFont="1" applyBorder="1" applyAlignment="1">
      <alignment horizontal="right" vertical="center"/>
    </xf>
    <xf numFmtId="0" fontId="47" fillId="0" borderId="22" xfId="0" applyFont="1" applyBorder="1" applyAlignment="1">
      <alignment horizontal="left" vertical="top" wrapText="1"/>
    </xf>
    <xf numFmtId="173" fontId="47" fillId="0" borderId="22" xfId="0" applyNumberFormat="1" applyFont="1" applyBorder="1" applyAlignment="1">
      <alignment horizontal="right" vertical="center"/>
    </xf>
    <xf numFmtId="0" fontId="47" fillId="0" borderId="22" xfId="0" applyFont="1" applyBorder="1" applyAlignment="1">
      <alignment horizontal="center" vertical="center"/>
    </xf>
    <xf numFmtId="173" fontId="47" fillId="0" borderId="24" xfId="0" applyNumberFormat="1" applyFont="1" applyBorder="1" applyAlignment="1">
      <alignment horizontal="right" vertical="center"/>
    </xf>
    <xf numFmtId="0" fontId="47" fillId="0" borderId="24" xfId="0" applyFont="1" applyBorder="1" applyAlignment="1">
      <alignment horizontal="center" vertical="center"/>
    </xf>
    <xf numFmtId="173" fontId="47" fillId="0" borderId="3" xfId="0" applyNumberFormat="1" applyFont="1" applyBorder="1" applyAlignment="1">
      <alignment horizontal="right" vertical="center"/>
    </xf>
    <xf numFmtId="173" fontId="35" fillId="0" borderId="10" xfId="0" applyNumberFormat="1" applyFont="1" applyBorder="1" applyAlignment="1">
      <alignment horizontal="center" vertical="center"/>
    </xf>
    <xf numFmtId="0" fontId="34" fillId="13" borderId="3" xfId="0" applyFont="1" applyFill="1" applyBorder="1" applyAlignment="1">
      <alignment vertical="center" wrapText="1"/>
    </xf>
    <xf numFmtId="172" fontId="28" fillId="9" borderId="3" xfId="0" applyNumberFormat="1" applyFont="1" applyFill="1" applyBorder="1" applyAlignment="1">
      <alignment horizontal="center" vertical="center"/>
    </xf>
    <xf numFmtId="0" fontId="20" fillId="13" borderId="3" xfId="0" applyFont="1" applyFill="1" applyBorder="1" applyAlignment="1">
      <alignment vertical="center" wrapText="1"/>
    </xf>
    <xf numFmtId="0" fontId="35" fillId="13" borderId="3" xfId="0" applyFont="1" applyFill="1" applyBorder="1" applyAlignment="1">
      <alignment horizontal="center" vertical="top" wrapText="1"/>
    </xf>
    <xf numFmtId="172" fontId="35" fillId="0" borderId="3" xfId="0" applyNumberFormat="1" applyFont="1" applyBorder="1" applyAlignment="1">
      <alignment horizontal="center"/>
    </xf>
    <xf numFmtId="0" fontId="35" fillId="0" borderId="6" xfId="0" applyFont="1" applyBorder="1" applyAlignment="1">
      <alignment horizontal="center"/>
    </xf>
    <xf numFmtId="0" fontId="34" fillId="13" borderId="6" xfId="0" applyFont="1" applyFill="1" applyBorder="1" applyAlignment="1">
      <alignment vertical="top" wrapText="1"/>
    </xf>
    <xf numFmtId="175" fontId="49" fillId="13" borderId="22" xfId="8" applyNumberFormat="1" applyFont="1" applyFill="1" applyBorder="1" applyAlignment="1">
      <alignment horizontal="center" vertical="center" wrapText="1"/>
    </xf>
    <xf numFmtId="0" fontId="47" fillId="23" borderId="3" xfId="0" applyFont="1" applyFill="1" applyBorder="1" applyAlignment="1">
      <alignment vertical="top" wrapText="1"/>
    </xf>
    <xf numFmtId="176" fontId="47" fillId="9" borderId="3" xfId="0" applyNumberFormat="1" applyFont="1" applyFill="1" applyBorder="1" applyAlignment="1">
      <alignment horizontal="center" vertical="center"/>
    </xf>
    <xf numFmtId="0" fontId="47" fillId="9" borderId="6" xfId="0" applyFont="1" applyFill="1" applyBorder="1" applyAlignment="1">
      <alignment horizontal="center" vertical="center"/>
    </xf>
    <xf numFmtId="0" fontId="47" fillId="23" borderId="5" xfId="0" applyFont="1" applyFill="1" applyBorder="1" applyAlignment="1">
      <alignment vertical="top" wrapText="1"/>
    </xf>
    <xf numFmtId="0" fontId="47" fillId="9" borderId="6" xfId="0" applyFont="1" applyFill="1" applyBorder="1" applyAlignment="1">
      <alignment horizontal="center" vertical="center" wrapText="1"/>
    </xf>
    <xf numFmtId="0" fontId="35" fillId="0" borderId="3" xfId="0" applyFont="1" applyBorder="1" applyAlignment="1">
      <alignment horizontal="center"/>
    </xf>
    <xf numFmtId="0" fontId="47" fillId="23" borderId="10" xfId="0" applyFont="1" applyFill="1" applyBorder="1" applyAlignment="1">
      <alignment vertical="top" wrapText="1"/>
    </xf>
    <xf numFmtId="176" fontId="47" fillId="20" borderId="10" xfId="0" applyNumberFormat="1" applyFont="1" applyFill="1" applyBorder="1" applyAlignment="1">
      <alignment vertical="center"/>
    </xf>
    <xf numFmtId="0" fontId="47" fillId="23" borderId="10" xfId="0" applyFont="1" applyFill="1" applyBorder="1" applyAlignment="1">
      <alignment horizontal="center" vertical="center" wrapText="1"/>
    </xf>
    <xf numFmtId="0" fontId="47" fillId="9" borderId="10" xfId="0" applyFont="1" applyFill="1" applyBorder="1" applyAlignment="1">
      <alignment horizontal="center" vertical="center" wrapText="1"/>
    </xf>
    <xf numFmtId="0" fontId="58" fillId="9" borderId="10" xfId="0" applyFont="1" applyFill="1" applyBorder="1" applyAlignment="1">
      <alignment vertical="top" wrapText="1"/>
    </xf>
    <xf numFmtId="167" fontId="48" fillId="9" borderId="10" xfId="0" applyNumberFormat="1" applyFont="1" applyFill="1" applyBorder="1" applyAlignment="1">
      <alignment horizontal="right" vertical="center" wrapText="1"/>
    </xf>
    <xf numFmtId="0" fontId="47" fillId="13" borderId="24" xfId="0" applyFont="1" applyFill="1" applyBorder="1" applyAlignment="1">
      <alignment horizontal="left" vertical="top" wrapText="1"/>
    </xf>
    <xf numFmtId="176" fontId="47" fillId="20" borderId="24" xfId="0" applyNumberFormat="1" applyFont="1" applyFill="1" applyBorder="1" applyAlignment="1">
      <alignment vertical="center"/>
    </xf>
    <xf numFmtId="0" fontId="49" fillId="0" borderId="3" xfId="0" applyFont="1" applyBorder="1" applyAlignment="1">
      <alignment horizontal="center" vertical="center"/>
    </xf>
    <xf numFmtId="0" fontId="47" fillId="13" borderId="3" xfId="0" applyFont="1" applyFill="1" applyBorder="1" applyAlignment="1">
      <alignment vertical="top" wrapText="1"/>
    </xf>
    <xf numFmtId="176" fontId="47" fillId="20" borderId="6" xfId="0" applyNumberFormat="1" applyFont="1" applyFill="1" applyBorder="1" applyAlignment="1">
      <alignment vertical="center"/>
    </xf>
    <xf numFmtId="0" fontId="49" fillId="0" borderId="3" xfId="0" applyFont="1" applyBorder="1" applyAlignment="1">
      <alignment horizontal="center"/>
    </xf>
    <xf numFmtId="0" fontId="49" fillId="23" borderId="3" xfId="0" applyFont="1" applyFill="1" applyBorder="1" applyAlignment="1">
      <alignment horizontal="center" wrapText="1"/>
    </xf>
    <xf numFmtId="176" fontId="49" fillId="23" borderId="3" xfId="0" applyNumberFormat="1" applyFont="1" applyFill="1" applyBorder="1" applyAlignment="1">
      <alignment vertical="center"/>
    </xf>
    <xf numFmtId="0" fontId="49" fillId="9" borderId="9" xfId="0" applyFont="1" applyFill="1" applyBorder="1" applyAlignment="1">
      <alignment horizontal="center" vertical="center"/>
    </xf>
    <xf numFmtId="176" fontId="34" fillId="23" borderId="3" xfId="0" applyNumberFormat="1" applyFont="1" applyFill="1" applyBorder="1" applyAlignment="1">
      <alignment vertical="center"/>
    </xf>
    <xf numFmtId="0" fontId="34" fillId="9" borderId="3" xfId="0" applyFont="1" applyFill="1" applyBorder="1" applyAlignment="1">
      <alignment horizontal="center" vertical="center"/>
    </xf>
    <xf numFmtId="0" fontId="35" fillId="0" borderId="10" xfId="0" applyFont="1" applyBorder="1" applyAlignment="1">
      <alignment horizontal="center"/>
    </xf>
    <xf numFmtId="0" fontId="35" fillId="9" borderId="6" xfId="0" applyFont="1" applyFill="1" applyBorder="1" applyAlignment="1">
      <alignment horizontal="center" vertical="center"/>
    </xf>
    <xf numFmtId="176" fontId="34" fillId="0" borderId="3" xfId="0" applyNumberFormat="1" applyFont="1" applyBorder="1" applyAlignment="1">
      <alignment vertical="center"/>
    </xf>
    <xf numFmtId="0" fontId="34" fillId="0" borderId="24" xfId="0" applyFont="1" applyBorder="1" applyAlignment="1">
      <alignment horizontal="center" vertical="center" wrapText="1"/>
    </xf>
    <xf numFmtId="0" fontId="34" fillId="0" borderId="3" xfId="0" applyFont="1" applyBorder="1" applyAlignment="1">
      <alignment horizontal="center" vertical="center" wrapText="1"/>
    </xf>
    <xf numFmtId="0" fontId="10" fillId="13" borderId="6" xfId="0" applyFont="1" applyFill="1" applyBorder="1" applyAlignment="1">
      <alignment vertical="top" wrapText="1"/>
    </xf>
    <xf numFmtId="0" fontId="34" fillId="0" borderId="6" xfId="0" applyFont="1" applyBorder="1" applyAlignment="1">
      <alignment horizontal="center" vertical="center" wrapText="1"/>
    </xf>
    <xf numFmtId="176" fontId="35" fillId="0" borderId="3" xfId="0" applyNumberFormat="1" applyFont="1" applyBorder="1" applyAlignment="1">
      <alignment vertical="center"/>
    </xf>
    <xf numFmtId="0" fontId="35" fillId="0" borderId="6" xfId="0" applyFont="1" applyBorder="1" applyAlignment="1">
      <alignment horizontal="center" vertical="center"/>
    </xf>
    <xf numFmtId="0" fontId="33" fillId="18" borderId="22" xfId="0" applyFont="1" applyFill="1" applyBorder="1" applyAlignment="1">
      <alignment horizontal="center" vertical="center" wrapText="1"/>
    </xf>
    <xf numFmtId="0" fontId="34" fillId="23" borderId="5" xfId="0" applyFont="1" applyFill="1" applyBorder="1" applyAlignment="1">
      <alignment vertical="top" wrapText="1"/>
    </xf>
    <xf numFmtId="167" fontId="34" fillId="9" borderId="3" xfId="0" applyNumberFormat="1" applyFont="1" applyFill="1" applyBorder="1" applyAlignment="1">
      <alignment horizontal="center" vertical="center"/>
    </xf>
    <xf numFmtId="0" fontId="50" fillId="9" borderId="3" xfId="0" applyFont="1" applyFill="1" applyBorder="1" applyAlignment="1">
      <alignment horizontal="center" vertical="center"/>
    </xf>
    <xf numFmtId="175" fontId="35" fillId="0" borderId="10" xfId="8" applyNumberFormat="1" applyFont="1" applyBorder="1" applyAlignment="1">
      <alignment horizontal="center" vertical="center" wrapText="1"/>
    </xf>
    <xf numFmtId="0" fontId="47" fillId="13" borderId="5" xfId="0" applyFont="1" applyFill="1" applyBorder="1" applyAlignment="1">
      <alignment vertical="top" wrapText="1"/>
    </xf>
    <xf numFmtId="167" fontId="47" fillId="0" borderId="3" xfId="0" applyNumberFormat="1" applyFont="1" applyBorder="1" applyAlignment="1">
      <alignment horizontal="center" vertical="center"/>
    </xf>
    <xf numFmtId="0" fontId="51" fillId="0" borderId="3" xfId="0" applyFont="1" applyBorder="1" applyAlignment="1">
      <alignment horizontal="center" vertical="center"/>
    </xf>
    <xf numFmtId="0" fontId="47" fillId="0" borderId="5" xfId="0" applyFont="1" applyBorder="1" applyAlignment="1">
      <alignment wrapText="1"/>
    </xf>
    <xf numFmtId="167" fontId="35" fillId="13" borderId="3" xfId="0" applyNumberFormat="1" applyFont="1" applyFill="1" applyBorder="1" applyAlignment="1">
      <alignment horizontal="center" vertical="center"/>
    </xf>
    <xf numFmtId="0" fontId="47" fillId="13" borderId="3" xfId="0" applyFont="1" applyFill="1" applyBorder="1" applyAlignment="1">
      <alignment wrapText="1"/>
    </xf>
    <xf numFmtId="0" fontId="34" fillId="0" borderId="3" xfId="0" applyFont="1" applyBorder="1" applyAlignment="1">
      <alignment wrapText="1"/>
    </xf>
    <xf numFmtId="167" fontId="47" fillId="9" borderId="3" xfId="0" applyNumberFormat="1" applyFont="1" applyFill="1" applyBorder="1" applyAlignment="1">
      <alignment horizontal="center" vertical="center" wrapText="1"/>
    </xf>
    <xf numFmtId="0" fontId="34" fillId="0" borderId="6" xfId="0" applyFont="1" applyBorder="1" applyAlignment="1">
      <alignment horizontal="center"/>
    </xf>
    <xf numFmtId="177" fontId="34" fillId="9" borderId="3" xfId="0" applyNumberFormat="1" applyFont="1" applyFill="1" applyBorder="1" applyAlignment="1">
      <alignment horizontal="center" vertical="center"/>
    </xf>
    <xf numFmtId="167" fontId="51" fillId="9" borderId="3" xfId="0" applyNumberFormat="1" applyFont="1" applyFill="1" applyBorder="1" applyAlignment="1">
      <alignment horizontal="center" vertical="center" wrapText="1"/>
    </xf>
    <xf numFmtId="177" fontId="34" fillId="0" borderId="3" xfId="0" applyNumberFormat="1" applyFont="1" applyBorder="1" applyAlignment="1">
      <alignment horizontal="center" vertical="center"/>
    </xf>
    <xf numFmtId="0" fontId="35" fillId="0" borderId="3" xfId="0" applyFont="1" applyBorder="1" applyAlignment="1">
      <alignment horizontal="center" wrapText="1"/>
    </xf>
    <xf numFmtId="177" fontId="35" fillId="0" borderId="3" xfId="0" applyNumberFormat="1" applyFont="1" applyBorder="1" applyAlignment="1">
      <alignment horizontal="center" vertical="center"/>
    </xf>
    <xf numFmtId="0" fontId="34" fillId="9" borderId="10" xfId="0" applyFont="1" applyFill="1" applyBorder="1" applyAlignment="1">
      <alignment horizontal="left" vertical="top" wrapText="1"/>
    </xf>
    <xf numFmtId="172" fontId="34" fillId="9" borderId="10" xfId="0" applyNumberFormat="1" applyFont="1" applyFill="1" applyBorder="1" applyAlignment="1">
      <alignment vertical="center"/>
    </xf>
    <xf numFmtId="176" fontId="35" fillId="0" borderId="10" xfId="0" applyNumberFormat="1" applyFont="1" applyBorder="1" applyAlignment="1">
      <alignment vertical="center"/>
    </xf>
    <xf numFmtId="175" fontId="49" fillId="0" borderId="3" xfId="8" applyNumberFormat="1" applyFont="1" applyBorder="1" applyAlignment="1">
      <alignment horizontal="center" vertical="center" wrapText="1"/>
    </xf>
    <xf numFmtId="172" fontId="47" fillId="9" borderId="3" xfId="0" applyNumberFormat="1" applyFont="1" applyFill="1" applyBorder="1" applyAlignment="1">
      <alignment horizontal="center" vertical="center"/>
    </xf>
    <xf numFmtId="172" fontId="47" fillId="0" borderId="3" xfId="0" applyNumberFormat="1" applyFont="1" applyBorder="1" applyAlignment="1">
      <alignment horizontal="center" vertical="center"/>
    </xf>
    <xf numFmtId="0" fontId="47" fillId="0" borderId="3" xfId="0" applyFont="1" applyBorder="1" applyAlignment="1">
      <alignment horizontal="center" vertical="center" wrapText="1"/>
    </xf>
    <xf numFmtId="167" fontId="51" fillId="0" borderId="3" xfId="0" applyNumberFormat="1" applyFont="1" applyBorder="1" applyAlignment="1">
      <alignment horizontal="center" vertical="center" wrapText="1"/>
    </xf>
    <xf numFmtId="0" fontId="47" fillId="0" borderId="6" xfId="0" applyFont="1" applyBorder="1" applyAlignment="1">
      <alignment horizontal="center" vertical="center"/>
    </xf>
    <xf numFmtId="0" fontId="57" fillId="0" borderId="10" xfId="0" applyFont="1" applyBorder="1" applyAlignment="1">
      <alignment wrapText="1"/>
    </xf>
    <xf numFmtId="175" fontId="49" fillId="0" borderId="24" xfId="8" applyNumberFormat="1" applyFont="1" applyBorder="1" applyAlignment="1">
      <alignment horizontal="center" vertical="center" wrapText="1"/>
    </xf>
    <xf numFmtId="172" fontId="49" fillId="0" borderId="3" xfId="0" applyNumberFormat="1" applyFont="1" applyBorder="1" applyAlignment="1">
      <alignment horizontal="center"/>
    </xf>
    <xf numFmtId="0" fontId="49" fillId="0" borderId="6" xfId="0" applyFont="1" applyBorder="1" applyAlignment="1">
      <alignment horizontal="center"/>
    </xf>
    <xf numFmtId="176" fontId="34" fillId="23" borderId="3" xfId="0" applyNumberFormat="1" applyFont="1" applyFill="1" applyBorder="1" applyAlignment="1">
      <alignment horizontal="center" vertical="center"/>
    </xf>
    <xf numFmtId="0" fontId="47" fillId="9" borderId="3" xfId="0" applyFont="1" applyFill="1" applyBorder="1" applyAlignment="1">
      <alignment horizontal="center" vertical="center" wrapText="1"/>
    </xf>
    <xf numFmtId="0" fontId="57" fillId="0" borderId="3" xfId="0" applyFont="1" applyBorder="1" applyAlignment="1">
      <alignment horizontal="left" vertical="top" wrapText="1"/>
    </xf>
    <xf numFmtId="0" fontId="47" fillId="0" borderId="3" xfId="0" applyFont="1" applyBorder="1" applyAlignment="1">
      <alignment horizontal="left" vertical="top"/>
    </xf>
    <xf numFmtId="167" fontId="49" fillId="0" borderId="3" xfId="0" applyNumberFormat="1" applyFont="1" applyBorder="1" applyAlignment="1">
      <alignment horizontal="center" vertical="center" wrapText="1"/>
    </xf>
    <xf numFmtId="3" fontId="49" fillId="0" borderId="6" xfId="0" applyNumberFormat="1" applyFont="1" applyBorder="1" applyAlignment="1">
      <alignment horizontal="center" vertical="center"/>
    </xf>
    <xf numFmtId="0" fontId="47" fillId="0" borderId="3" xfId="0" applyFont="1" applyBorder="1" applyAlignment="1">
      <alignment wrapText="1"/>
    </xf>
    <xf numFmtId="0" fontId="47" fillId="23" borderId="3" xfId="0" applyFont="1" applyFill="1" applyBorder="1" applyAlignment="1">
      <alignment horizontal="left" vertical="top" wrapText="1"/>
    </xf>
    <xf numFmtId="0" fontId="2" fillId="9" borderId="3" xfId="0" applyFont="1" applyFill="1" applyBorder="1" applyAlignment="1">
      <alignment horizontal="center"/>
    </xf>
    <xf numFmtId="0" fontId="49" fillId="0" borderId="3" xfId="0" applyFont="1" applyBorder="1" applyAlignment="1">
      <alignment horizontal="center" vertical="center" wrapText="1"/>
    </xf>
    <xf numFmtId="176" fontId="47" fillId="23" borderId="3" xfId="0" applyNumberFormat="1" applyFont="1" applyFill="1" applyBorder="1" applyAlignment="1">
      <alignment horizontal="center" vertical="center"/>
    </xf>
    <xf numFmtId="3" fontId="47" fillId="0" borderId="3" xfId="0" applyNumberFormat="1" applyFont="1" applyBorder="1" applyAlignment="1">
      <alignment horizontal="center" vertical="center" wrapText="1"/>
    </xf>
    <xf numFmtId="3" fontId="47" fillId="0" borderId="6" xfId="0" applyNumberFormat="1" applyFont="1" applyBorder="1" applyAlignment="1">
      <alignment horizontal="center" vertical="center" wrapText="1"/>
    </xf>
    <xf numFmtId="0" fontId="51" fillId="13" borderId="9" xfId="0" applyFont="1" applyFill="1" applyBorder="1" applyAlignment="1">
      <alignment horizontal="center" vertical="center" wrapText="1"/>
    </xf>
    <xf numFmtId="0" fontId="49" fillId="0" borderId="6" xfId="0" applyFont="1" applyBorder="1" applyAlignment="1">
      <alignment horizontal="center" vertical="center" wrapText="1"/>
    </xf>
    <xf numFmtId="167" fontId="47" fillId="0" borderId="3" xfId="0" applyNumberFormat="1" applyFont="1" applyBorder="1" applyAlignment="1">
      <alignment horizontal="right" vertical="center" wrapText="1"/>
    </xf>
    <xf numFmtId="167" fontId="35" fillId="0" borderId="3" xfId="0" applyNumberFormat="1" applyFont="1" applyBorder="1" applyAlignment="1">
      <alignment horizontal="right" vertical="center" wrapText="1"/>
    </xf>
    <xf numFmtId="175" fontId="35" fillId="0" borderId="0" xfId="8" applyNumberFormat="1" applyFont="1" applyAlignment="1">
      <alignment vertical="center" wrapText="1"/>
    </xf>
    <xf numFmtId="175" fontId="35" fillId="0" borderId="0" xfId="8" applyNumberFormat="1" applyFont="1" applyAlignment="1">
      <alignment horizontal="center" vertical="center" wrapText="1"/>
    </xf>
    <xf numFmtId="176" fontId="47" fillId="9" borderId="22" xfId="0" applyNumberFormat="1" applyFont="1" applyFill="1" applyBorder="1" applyAlignment="1">
      <alignment horizontal="center" vertical="center"/>
    </xf>
    <xf numFmtId="0" fontId="35" fillId="9" borderId="10" xfId="0" applyFont="1" applyFill="1" applyBorder="1" applyAlignment="1">
      <alignment horizontal="center"/>
    </xf>
    <xf numFmtId="176" fontId="35" fillId="23" borderId="10" xfId="0" applyNumberFormat="1" applyFont="1" applyFill="1" applyBorder="1" applyAlignment="1">
      <alignment horizontal="center"/>
    </xf>
    <xf numFmtId="0" fontId="20" fillId="13" borderId="3" xfId="0" applyFont="1" applyFill="1" applyBorder="1" applyAlignment="1">
      <alignment horizontal="left" vertical="top" wrapText="1"/>
    </xf>
    <xf numFmtId="0" fontId="23" fillId="0" borderId="0" xfId="0" applyFont="1" applyAlignment="1">
      <alignment horizontal="right" vertical="center" wrapText="1"/>
    </xf>
    <xf numFmtId="4" fontId="34" fillId="0" borderId="0" xfId="0" applyNumberFormat="1" applyFont="1" applyAlignment="1">
      <alignment horizontal="center" vertical="center"/>
    </xf>
    <xf numFmtId="0" fontId="0" fillId="0" borderId="0" xfId="0" applyAlignment="1">
      <alignment horizontal="left" vertical="top" wrapText="1"/>
    </xf>
    <xf numFmtId="0" fontId="34" fillId="0" borderId="21" xfId="0" applyFont="1" applyBorder="1" applyAlignment="1">
      <alignment horizontal="left" vertical="top" wrapText="1"/>
    </xf>
    <xf numFmtId="0" fontId="28" fillId="0" borderId="31" xfId="0" applyFont="1" applyBorder="1" applyAlignment="1">
      <alignment horizontal="left" vertical="top" wrapText="1"/>
    </xf>
    <xf numFmtId="3" fontId="35" fillId="13" borderId="10" xfId="0" applyNumberFormat="1" applyFont="1" applyFill="1" applyBorder="1" applyAlignment="1">
      <alignment horizontal="center" vertical="center"/>
    </xf>
    <xf numFmtId="0" fontId="0" fillId="0" borderId="10" xfId="0" applyBorder="1" applyAlignment="1">
      <alignment horizontal="left" vertical="top" wrapText="1"/>
    </xf>
    <xf numFmtId="173" fontId="47" fillId="0" borderId="8" xfId="0" applyNumberFormat="1" applyFont="1" applyBorder="1" applyAlignment="1">
      <alignment horizontal="right" vertical="center" wrapText="1"/>
    </xf>
    <xf numFmtId="0" fontId="47" fillId="0" borderId="25" xfId="0" applyFont="1" applyBorder="1" applyAlignment="1">
      <alignment horizontal="left" vertical="top" wrapText="1"/>
    </xf>
    <xf numFmtId="169" fontId="28" fillId="0" borderId="31" xfId="0" applyNumberFormat="1" applyFont="1" applyBorder="1" applyAlignment="1">
      <alignment horizontal="center" vertical="center" wrapText="1"/>
    </xf>
    <xf numFmtId="169" fontId="28" fillId="0" borderId="22" xfId="0" applyNumberFormat="1" applyFont="1" applyBorder="1" applyAlignment="1">
      <alignment horizontal="right" vertical="center" wrapText="1"/>
    </xf>
    <xf numFmtId="0" fontId="34" fillId="0" borderId="22" xfId="0" applyFont="1" applyBorder="1" applyAlignment="1">
      <alignment horizontal="center" vertical="center"/>
    </xf>
    <xf numFmtId="169" fontId="28" fillId="0" borderId="10" xfId="0" applyNumberFormat="1" applyFont="1" applyBorder="1" applyAlignment="1">
      <alignment horizontal="center" vertical="center" wrapText="1"/>
    </xf>
    <xf numFmtId="0" fontId="20" fillId="23" borderId="3" xfId="0" applyFont="1" applyFill="1" applyBorder="1" applyAlignment="1">
      <alignment vertical="top" wrapText="1"/>
    </xf>
    <xf numFmtId="0" fontId="20" fillId="28" borderId="6" xfId="0" applyFont="1" applyFill="1" applyBorder="1" applyAlignment="1">
      <alignment horizontal="center" vertical="center"/>
    </xf>
    <xf numFmtId="0" fontId="59" fillId="0" borderId="10" xfId="0" applyFont="1" applyBorder="1" applyAlignment="1">
      <alignment horizontal="left" vertical="center" wrapText="1"/>
    </xf>
    <xf numFmtId="0" fontId="34" fillId="13" borderId="23" xfId="0" applyFont="1" applyFill="1" applyBorder="1" applyAlignment="1">
      <alignment vertical="top" wrapText="1"/>
    </xf>
    <xf numFmtId="0" fontId="34" fillId="13" borderId="30" xfId="0" applyFont="1" applyFill="1" applyBorder="1" applyAlignment="1">
      <alignment vertical="top" wrapText="1"/>
    </xf>
    <xf numFmtId="0" fontId="34" fillId="13" borderId="31" xfId="0" applyFont="1" applyFill="1" applyBorder="1" applyAlignment="1">
      <alignment vertical="top" wrapText="1"/>
    </xf>
    <xf numFmtId="0" fontId="41" fillId="0" borderId="10" xfId="0" applyFont="1" applyBorder="1" applyAlignment="1">
      <alignment horizontal="left" vertical="center" wrapText="1"/>
    </xf>
    <xf numFmtId="0" fontId="47" fillId="10" borderId="2" xfId="0" applyFont="1" applyFill="1" applyBorder="1" applyAlignment="1">
      <alignment vertical="top" wrapText="1"/>
    </xf>
    <xf numFmtId="0" fontId="48" fillId="0" borderId="33" xfId="0" applyFont="1" applyBorder="1" applyAlignment="1">
      <alignment horizontal="left" vertical="top" wrapText="1"/>
    </xf>
    <xf numFmtId="4" fontId="31" fillId="0" borderId="0" xfId="0" applyNumberFormat="1" applyFont="1" applyAlignment="1">
      <alignment horizontal="center" vertical="center"/>
    </xf>
    <xf numFmtId="179" fontId="34" fillId="0" borderId="0" xfId="0" applyNumberFormat="1" applyFont="1" applyAlignment="1">
      <alignment horizontal="center" vertical="center"/>
    </xf>
    <xf numFmtId="169" fontId="23" fillId="0" borderId="10" xfId="0" applyNumberFormat="1" applyFont="1" applyBorder="1" applyAlignment="1">
      <alignment horizontal="center" vertical="center" wrapText="1"/>
    </xf>
    <xf numFmtId="8" fontId="23" fillId="0" borderId="10" xfId="0" applyNumberFormat="1" applyFont="1" applyBorder="1" applyAlignment="1">
      <alignment horizontal="center" vertical="center" wrapText="1"/>
    </xf>
    <xf numFmtId="173" fontId="23" fillId="0" borderId="10" xfId="0" applyNumberFormat="1" applyFont="1" applyBorder="1" applyAlignment="1">
      <alignment horizontal="center" vertical="center" wrapText="1"/>
    </xf>
    <xf numFmtId="3" fontId="31" fillId="0" borderId="0" xfId="0" applyNumberFormat="1" applyFont="1" applyAlignment="1">
      <alignment horizontal="center" vertical="center"/>
    </xf>
    <xf numFmtId="180" fontId="31" fillId="0" borderId="0" xfId="0" applyNumberFormat="1" applyFont="1" applyAlignment="1">
      <alignment horizontal="center" vertical="center"/>
    </xf>
    <xf numFmtId="3" fontId="34" fillId="0" borderId="0" xfId="0" applyNumberFormat="1" applyFont="1" applyAlignment="1">
      <alignment horizontal="center" vertical="center"/>
    </xf>
    <xf numFmtId="181" fontId="31" fillId="0" borderId="0" xfId="0" applyNumberFormat="1" applyFont="1" applyAlignment="1">
      <alignment horizontal="center" vertical="center"/>
    </xf>
    <xf numFmtId="175" fontId="49" fillId="13" borderId="3" xfId="8" applyNumberFormat="1" applyFont="1" applyFill="1" applyBorder="1" applyAlignment="1">
      <alignment horizontal="center" vertical="center" wrapText="1"/>
    </xf>
    <xf numFmtId="4" fontId="30" fillId="0" borderId="0" xfId="0" applyNumberFormat="1" applyFont="1" applyAlignment="1">
      <alignment horizontal="right" vertical="center"/>
    </xf>
    <xf numFmtId="170" fontId="23" fillId="0" borderId="10" xfId="0" applyNumberFormat="1" applyFont="1" applyBorder="1" applyAlignment="1">
      <alignment horizontal="center" vertical="center"/>
    </xf>
    <xf numFmtId="0" fontId="47" fillId="10" borderId="2" xfId="0" applyFont="1" applyFill="1" applyBorder="1" applyAlignment="1">
      <alignment horizontal="left" vertical="top" wrapText="1"/>
    </xf>
    <xf numFmtId="10" fontId="49" fillId="0" borderId="10" xfId="24" applyNumberFormat="1" applyFont="1" applyBorder="1" applyAlignment="1">
      <alignment horizontal="center" vertical="center"/>
    </xf>
    <xf numFmtId="172" fontId="62" fillId="26" borderId="10" xfId="0" applyNumberFormat="1" applyFont="1" applyFill="1" applyBorder="1" applyAlignment="1">
      <alignment horizontal="center" vertical="center" wrapText="1"/>
    </xf>
    <xf numFmtId="172" fontId="35" fillId="26" borderId="3" xfId="0" applyNumberFormat="1" applyFont="1" applyFill="1" applyBorder="1" applyAlignment="1">
      <alignment horizontal="center" vertical="center"/>
    </xf>
    <xf numFmtId="172" fontId="23" fillId="26" borderId="10" xfId="0" applyNumberFormat="1" applyFont="1" applyFill="1" applyBorder="1" applyAlignment="1">
      <alignment horizontal="center" vertical="center" wrapText="1"/>
    </xf>
    <xf numFmtId="0" fontId="34" fillId="9" borderId="17" xfId="0" applyFont="1" applyFill="1" applyBorder="1" applyAlignment="1">
      <alignment horizontal="left" vertical="center" wrapText="1"/>
    </xf>
    <xf numFmtId="0" fontId="34" fillId="9" borderId="21" xfId="0" applyFont="1" applyFill="1" applyBorder="1" applyAlignment="1">
      <alignment horizontal="left" vertical="center" wrapText="1"/>
    </xf>
    <xf numFmtId="0" fontId="35" fillId="0" borderId="11" xfId="0" applyFont="1" applyBorder="1" applyAlignment="1">
      <alignment horizontal="center" vertical="center" wrapText="1"/>
    </xf>
    <xf numFmtId="0" fontId="35" fillId="0" borderId="22" xfId="0" applyFont="1" applyBorder="1" applyAlignment="1">
      <alignment horizontal="center" vertical="center"/>
    </xf>
    <xf numFmtId="0" fontId="35" fillId="13" borderId="22" xfId="0" applyFont="1" applyFill="1" applyBorder="1" applyAlignment="1">
      <alignment horizontal="center" vertical="center"/>
    </xf>
    <xf numFmtId="0" fontId="44" fillId="13" borderId="3" xfId="0" applyFont="1" applyFill="1" applyBorder="1" applyAlignment="1">
      <alignment horizontal="center" vertical="center"/>
    </xf>
    <xf numFmtId="0" fontId="17" fillId="0" borderId="3" xfId="0" applyFont="1" applyBorder="1" applyAlignment="1">
      <alignment horizontal="center" vertical="center" wrapText="1"/>
    </xf>
    <xf numFmtId="169" fontId="17" fillId="0" borderId="3" xfId="0" applyNumberFormat="1" applyFont="1" applyBorder="1" applyAlignment="1">
      <alignment horizontal="center" vertical="center" wrapText="1"/>
    </xf>
    <xf numFmtId="169" fontId="62" fillId="26" borderId="10" xfId="0" applyNumberFormat="1" applyFont="1" applyFill="1" applyBorder="1" applyAlignment="1">
      <alignment horizontal="center" vertical="center"/>
    </xf>
    <xf numFmtId="169" fontId="62" fillId="26" borderId="3" xfId="0" applyNumberFormat="1" applyFont="1" applyFill="1" applyBorder="1" applyAlignment="1">
      <alignment horizontal="center" vertical="center" wrapText="1"/>
    </xf>
    <xf numFmtId="0" fontId="62" fillId="26" borderId="3" xfId="0" applyFont="1" applyFill="1" applyBorder="1" applyAlignment="1">
      <alignment horizontal="center" vertical="center" wrapText="1"/>
    </xf>
    <xf numFmtId="0" fontId="35" fillId="22" borderId="25" xfId="0" applyFont="1" applyFill="1" applyBorder="1" applyAlignment="1">
      <alignment horizontal="center" vertical="center"/>
    </xf>
    <xf numFmtId="172" fontId="35" fillId="22" borderId="22" xfId="0" applyNumberFormat="1" applyFont="1" applyFill="1" applyBorder="1" applyAlignment="1">
      <alignment horizontal="right" vertical="center"/>
    </xf>
    <xf numFmtId="0" fontId="35" fillId="22" borderId="22" xfId="0" applyFont="1" applyFill="1" applyBorder="1" applyAlignment="1">
      <alignment horizontal="center" vertical="center"/>
    </xf>
    <xf numFmtId="0" fontId="23" fillId="0" borderId="10" xfId="0" applyFont="1" applyBorder="1" applyAlignment="1">
      <alignment horizontal="right" vertical="center" wrapText="1"/>
    </xf>
    <xf numFmtId="169" fontId="62" fillId="27" borderId="10" xfId="0" applyNumberFormat="1" applyFont="1" applyFill="1" applyBorder="1" applyAlignment="1">
      <alignment horizontal="right" vertical="center"/>
    </xf>
    <xf numFmtId="0" fontId="62" fillId="0" borderId="10" xfId="0" applyFont="1" applyBorder="1" applyAlignment="1">
      <alignment horizontal="center" wrapText="1"/>
    </xf>
    <xf numFmtId="0" fontId="49" fillId="22" borderId="22" xfId="0" applyFont="1" applyFill="1" applyBorder="1" applyAlignment="1">
      <alignment horizontal="center" vertical="center"/>
    </xf>
    <xf numFmtId="172" fontId="49" fillId="22" borderId="22" xfId="0" applyNumberFormat="1" applyFont="1" applyFill="1" applyBorder="1" applyAlignment="1">
      <alignment horizontal="right" vertical="center"/>
    </xf>
    <xf numFmtId="174" fontId="49" fillId="22" borderId="22" xfId="0" applyNumberFormat="1" applyFont="1" applyFill="1" applyBorder="1" applyAlignment="1">
      <alignment horizontal="center" vertical="center"/>
    </xf>
    <xf numFmtId="181" fontId="62" fillId="26" borderId="10" xfId="0" applyNumberFormat="1" applyFont="1" applyFill="1" applyBorder="1" applyAlignment="1">
      <alignment horizontal="center" vertical="center" wrapText="1"/>
    </xf>
    <xf numFmtId="3" fontId="34" fillId="13" borderId="18" xfId="0" applyNumberFormat="1" applyFont="1" applyFill="1" applyBorder="1" applyAlignment="1">
      <alignment horizontal="center" vertical="center"/>
    </xf>
    <xf numFmtId="176" fontId="35" fillId="22" borderId="24" xfId="0" applyNumberFormat="1" applyFont="1" applyFill="1" applyBorder="1" applyAlignment="1">
      <alignment horizontal="right" vertical="center"/>
    </xf>
    <xf numFmtId="166" fontId="18" fillId="0" borderId="10" xfId="0" applyNumberFormat="1" applyFont="1" applyBorder="1" applyAlignment="1">
      <alignment horizontal="right" vertical="center"/>
    </xf>
    <xf numFmtId="0" fontId="18" fillId="0" borderId="10" xfId="0" applyFont="1" applyBorder="1" applyAlignment="1">
      <alignment horizontal="center" vertical="center" wrapText="1"/>
    </xf>
    <xf numFmtId="0" fontId="18" fillId="10" borderId="10" xfId="0" applyFont="1" applyFill="1" applyBorder="1" applyAlignment="1">
      <alignment horizontal="center" vertical="center" wrapText="1"/>
    </xf>
    <xf numFmtId="0" fontId="20" fillId="10" borderId="10" xfId="0" applyFont="1" applyFill="1" applyBorder="1" applyAlignment="1">
      <alignment vertical="top" wrapText="1"/>
    </xf>
    <xf numFmtId="3" fontId="18" fillId="29" borderId="10" xfId="0" applyNumberFormat="1" applyFont="1" applyFill="1" applyBorder="1" applyAlignment="1">
      <alignment horizontal="center" vertical="center"/>
    </xf>
    <xf numFmtId="3" fontId="18" fillId="0" borderId="10" xfId="0" applyNumberFormat="1" applyFont="1" applyBorder="1" applyAlignment="1">
      <alignment horizontal="center" vertical="center"/>
    </xf>
    <xf numFmtId="166" fontId="18" fillId="30" borderId="10" xfId="0" applyNumberFormat="1" applyFont="1" applyFill="1" applyBorder="1" applyAlignment="1">
      <alignment horizontal="right" vertical="center"/>
    </xf>
    <xf numFmtId="176" fontId="35" fillId="22" borderId="25" xfId="0" applyNumberFormat="1" applyFont="1" applyFill="1" applyBorder="1" applyAlignment="1">
      <alignment horizontal="right" vertical="center"/>
    </xf>
    <xf numFmtId="0" fontId="66" fillId="0" borderId="10" xfId="0" applyFont="1" applyBorder="1" applyAlignment="1">
      <alignment horizontal="center"/>
    </xf>
    <xf numFmtId="176" fontId="65" fillId="27" borderId="10" xfId="0" applyNumberFormat="1" applyFont="1" applyFill="1" applyBorder="1" applyAlignment="1">
      <alignment horizontal="right" vertical="center"/>
    </xf>
    <xf numFmtId="166" fontId="18" fillId="10" borderId="19" xfId="0" applyNumberFormat="1" applyFont="1" applyFill="1" applyBorder="1" applyAlignment="1">
      <alignment horizontal="right" vertical="center"/>
    </xf>
    <xf numFmtId="0" fontId="18" fillId="12" borderId="19" xfId="0" applyFont="1" applyFill="1" applyBorder="1" applyAlignment="1">
      <alignment horizontal="center" vertical="center" wrapText="1"/>
    </xf>
    <xf numFmtId="176" fontId="35" fillId="22" borderId="10" xfId="0" applyNumberFormat="1" applyFont="1" applyFill="1" applyBorder="1" applyAlignment="1">
      <alignment horizontal="right" vertical="center"/>
    </xf>
    <xf numFmtId="175" fontId="49" fillId="13" borderId="19" xfId="8" applyNumberFormat="1" applyFont="1" applyFill="1" applyBorder="1" applyAlignment="1">
      <alignment horizontal="center" vertical="center" wrapText="1"/>
    </xf>
    <xf numFmtId="0" fontId="47" fillId="23" borderId="31" xfId="0" applyFont="1" applyFill="1" applyBorder="1" applyAlignment="1">
      <alignment vertical="top" wrapText="1"/>
    </xf>
    <xf numFmtId="0" fontId="47" fillId="9" borderId="23" xfId="0" applyFont="1" applyFill="1" applyBorder="1" applyAlignment="1">
      <alignment horizontal="center" vertical="center"/>
    </xf>
    <xf numFmtId="0" fontId="47" fillId="9" borderId="10" xfId="0" applyFont="1" applyFill="1" applyBorder="1" applyAlignment="1">
      <alignment wrapText="1"/>
    </xf>
    <xf numFmtId="176" fontId="47" fillId="9" borderId="10" xfId="0" applyNumberFormat="1" applyFont="1" applyFill="1" applyBorder="1" applyAlignment="1">
      <alignment horizontal="center" vertical="center"/>
    </xf>
    <xf numFmtId="0" fontId="0" fillId="9" borderId="10" xfId="0" applyFill="1" applyBorder="1" applyAlignment="1">
      <alignment vertical="top" wrapText="1"/>
    </xf>
    <xf numFmtId="0" fontId="41" fillId="9" borderId="10" xfId="0" applyFont="1" applyFill="1" applyBorder="1" applyAlignment="1">
      <alignment wrapText="1"/>
    </xf>
    <xf numFmtId="167" fontId="35" fillId="9" borderId="3" xfId="0" applyNumberFormat="1" applyFont="1" applyFill="1" applyBorder="1" applyAlignment="1">
      <alignment horizontal="center" vertical="center"/>
    </xf>
    <xf numFmtId="0" fontId="28" fillId="13" borderId="22" xfId="0" applyFont="1" applyFill="1" applyBorder="1" applyAlignment="1">
      <alignment horizontal="center" vertical="center"/>
    </xf>
    <xf numFmtId="168" fontId="20" fillId="0" borderId="2" xfId="0" applyNumberFormat="1" applyFont="1" applyBorder="1" applyAlignment="1">
      <alignment horizontal="right" vertical="center" wrapText="1"/>
    </xf>
    <xf numFmtId="0" fontId="0" fillId="0" borderId="7" xfId="0" applyBorder="1" applyAlignment="1">
      <alignment horizontal="left"/>
    </xf>
    <xf numFmtId="0" fontId="0" fillId="0" borderId="5" xfId="0" applyBorder="1" applyAlignment="1">
      <alignment horizontal="left"/>
    </xf>
    <xf numFmtId="0" fontId="49" fillId="0" borderId="22" xfId="0" applyFont="1" applyBorder="1" applyAlignment="1">
      <alignment horizontal="center" vertical="center"/>
    </xf>
    <xf numFmtId="172" fontId="34" fillId="0" borderId="31" xfId="0" applyNumberFormat="1" applyFont="1" applyBorder="1" applyAlignment="1">
      <alignment horizontal="right" vertical="center"/>
    </xf>
    <xf numFmtId="172" fontId="34" fillId="0" borderId="22" xfId="0" applyNumberFormat="1" applyFont="1" applyBorder="1" applyAlignment="1">
      <alignment horizontal="right" vertical="center"/>
    </xf>
    <xf numFmtId="0" fontId="20" fillId="0" borderId="3" xfId="0" applyFont="1" applyBorder="1" applyAlignment="1">
      <alignment wrapText="1"/>
    </xf>
    <xf numFmtId="0" fontId="28" fillId="13" borderId="18" xfId="0" applyFont="1" applyFill="1" applyBorder="1" applyAlignment="1">
      <alignment horizontal="center" vertical="center" wrapText="1"/>
    </xf>
    <xf numFmtId="0" fontId="34" fillId="13" borderId="7" xfId="0" applyFont="1" applyFill="1" applyBorder="1" applyAlignment="1">
      <alignment horizontal="left" vertical="center"/>
    </xf>
    <xf numFmtId="0" fontId="34" fillId="13" borderId="5" xfId="0" applyFont="1" applyFill="1" applyBorder="1" applyAlignment="1">
      <alignment horizontal="left" vertical="center"/>
    </xf>
    <xf numFmtId="0" fontId="0" fillId="0" borderId="17" xfId="0" applyBorder="1" applyAlignment="1">
      <alignment horizontal="left"/>
    </xf>
    <xf numFmtId="0" fontId="0" fillId="0" borderId="21" xfId="0" applyBorder="1" applyAlignment="1">
      <alignment horizontal="left"/>
    </xf>
    <xf numFmtId="0" fontId="50" fillId="9" borderId="6" xfId="0" applyFont="1" applyFill="1" applyBorder="1" applyAlignment="1">
      <alignment horizontal="center" vertical="center"/>
    </xf>
    <xf numFmtId="0" fontId="47" fillId="9" borderId="10" xfId="0" applyFont="1" applyFill="1" applyBorder="1" applyAlignment="1">
      <alignment horizontal="left" vertical="center" wrapText="1"/>
    </xf>
    <xf numFmtId="175" fontId="49" fillId="13" borderId="22" xfId="8" applyNumberFormat="1" applyFont="1" applyFill="1" applyBorder="1" applyAlignment="1">
      <alignment horizontal="center" vertical="center" wrapText="1"/>
    </xf>
    <xf numFmtId="175" fontId="49" fillId="13" borderId="24" xfId="8" applyNumberFormat="1" applyFont="1" applyFill="1" applyBorder="1" applyAlignment="1">
      <alignment horizontal="center" vertical="center" wrapText="1"/>
    </xf>
    <xf numFmtId="0" fontId="47" fillId="23" borderId="16" xfId="0" applyFont="1" applyFill="1" applyBorder="1" applyAlignment="1">
      <alignment horizontal="left" vertical="top" wrapText="1"/>
    </xf>
    <xf numFmtId="0" fontId="47" fillId="23" borderId="17" xfId="0" applyFont="1" applyFill="1" applyBorder="1" applyAlignment="1">
      <alignment horizontal="left" vertical="top" wrapText="1"/>
    </xf>
    <xf numFmtId="0" fontId="47" fillId="23" borderId="21" xfId="0" applyFont="1" applyFill="1" applyBorder="1" applyAlignment="1">
      <alignment horizontal="left" vertical="top" wrapText="1"/>
    </xf>
    <xf numFmtId="0" fontId="47" fillId="23" borderId="10" xfId="0" applyFont="1" applyFill="1" applyBorder="1" applyAlignment="1">
      <alignment horizontal="left" vertical="top" wrapText="1"/>
    </xf>
    <xf numFmtId="0" fontId="47" fillId="23" borderId="19" xfId="0" applyFont="1" applyFill="1" applyBorder="1" applyAlignment="1">
      <alignment horizontal="left" vertical="top" wrapText="1"/>
    </xf>
    <xf numFmtId="0" fontId="46" fillId="9" borderId="10" xfId="0" applyFont="1" applyFill="1" applyBorder="1" applyAlignment="1">
      <alignment horizontal="center"/>
    </xf>
    <xf numFmtId="0" fontId="34" fillId="13" borderId="0" xfId="0" applyFont="1" applyFill="1" applyAlignment="1">
      <alignment vertical="top" wrapText="1"/>
    </xf>
    <xf numFmtId="0" fontId="47" fillId="23" borderId="10" xfId="0" applyFont="1" applyFill="1" applyBorder="1" applyAlignment="1">
      <alignment horizontal="left" vertical="center" wrapText="1"/>
    </xf>
    <xf numFmtId="0" fontId="28" fillId="13" borderId="3" xfId="0" applyFont="1" applyFill="1" applyBorder="1" applyAlignment="1">
      <alignment horizontal="center" vertical="center"/>
    </xf>
    <xf numFmtId="0" fontId="33" fillId="18" borderId="10" xfId="0" applyFont="1" applyFill="1" applyBorder="1" applyAlignment="1">
      <alignment horizontal="center" vertical="center"/>
    </xf>
    <xf numFmtId="0" fontId="28" fillId="0" borderId="22" xfId="0" applyFont="1" applyBorder="1" applyAlignment="1">
      <alignment horizontal="center" vertical="center"/>
    </xf>
    <xf numFmtId="0" fontId="28" fillId="0" borderId="24" xfId="0" applyFont="1" applyBorder="1" applyAlignment="1">
      <alignment horizontal="center" vertical="center"/>
    </xf>
    <xf numFmtId="0" fontId="28" fillId="0" borderId="25" xfId="0" applyFont="1" applyBorder="1" applyAlignment="1">
      <alignment horizontal="center" vertical="center"/>
    </xf>
    <xf numFmtId="0" fontId="34" fillId="13" borderId="3" xfId="0" applyFont="1" applyFill="1" applyBorder="1" applyAlignment="1">
      <alignment vertical="top" wrapText="1"/>
    </xf>
    <xf numFmtId="0" fontId="23" fillId="28" borderId="22" xfId="0" applyFont="1" applyFill="1" applyBorder="1" applyAlignment="1">
      <alignment horizontal="center" vertical="center" wrapText="1"/>
    </xf>
    <xf numFmtId="0" fontId="23" fillId="28" borderId="25" xfId="0" applyFont="1" applyFill="1" applyBorder="1" applyAlignment="1">
      <alignment horizontal="center" vertical="center" wrapText="1"/>
    </xf>
    <xf numFmtId="0" fontId="23" fillId="28" borderId="24" xfId="0" applyFont="1" applyFill="1" applyBorder="1" applyAlignment="1">
      <alignment horizontal="center" vertical="center" wrapText="1"/>
    </xf>
    <xf numFmtId="175" fontId="49" fillId="13" borderId="10" xfId="8" applyNumberFormat="1" applyFont="1" applyFill="1" applyBorder="1" applyAlignment="1">
      <alignment horizontal="center" vertical="center" wrapText="1"/>
    </xf>
    <xf numFmtId="0" fontId="28" fillId="13" borderId="22" xfId="0" applyFont="1" applyFill="1" applyBorder="1" applyAlignment="1">
      <alignment horizontal="center" vertical="center"/>
    </xf>
    <xf numFmtId="0" fontId="28" fillId="13" borderId="25" xfId="0" applyFont="1" applyFill="1" applyBorder="1" applyAlignment="1">
      <alignment horizontal="center" vertical="center"/>
    </xf>
    <xf numFmtId="0" fontId="34" fillId="23" borderId="40" xfId="0" applyFont="1" applyFill="1" applyBorder="1" applyAlignment="1">
      <alignment horizontal="center" vertical="center"/>
    </xf>
    <xf numFmtId="0" fontId="34" fillId="23" borderId="20" xfId="0" applyFont="1" applyFill="1" applyBorder="1" applyAlignment="1">
      <alignment horizontal="center" vertical="center"/>
    </xf>
    <xf numFmtId="0" fontId="34" fillId="23" borderId="18" xfId="0" applyFont="1" applyFill="1" applyBorder="1" applyAlignment="1">
      <alignment horizontal="center" vertical="center"/>
    </xf>
    <xf numFmtId="0" fontId="34" fillId="13" borderId="19" xfId="0" applyFont="1" applyFill="1" applyBorder="1" applyAlignment="1">
      <alignment horizontal="center" vertical="center"/>
    </xf>
    <xf numFmtId="0" fontId="34" fillId="13" borderId="20" xfId="0" applyFont="1" applyFill="1" applyBorder="1" applyAlignment="1">
      <alignment horizontal="center" vertical="center"/>
    </xf>
    <xf numFmtId="0" fontId="34" fillId="13" borderId="18" xfId="0" applyFont="1" applyFill="1" applyBorder="1" applyAlignment="1">
      <alignment horizontal="center" vertical="center"/>
    </xf>
    <xf numFmtId="0" fontId="34" fillId="23" borderId="19" xfId="0" applyFont="1" applyFill="1" applyBorder="1" applyAlignment="1">
      <alignment horizontal="center" vertical="center"/>
    </xf>
    <xf numFmtId="0" fontId="34" fillId="13" borderId="10" xfId="0" applyFont="1" applyFill="1" applyBorder="1" applyAlignment="1">
      <alignment horizontal="center" vertical="center"/>
    </xf>
    <xf numFmtId="0" fontId="47" fillId="0" borderId="24" xfId="0" applyFont="1" applyBorder="1" applyAlignment="1">
      <alignment horizontal="left" vertical="center" wrapText="1"/>
    </xf>
    <xf numFmtId="0" fontId="34" fillId="23" borderId="10" xfId="0" applyFont="1" applyFill="1" applyBorder="1" applyAlignment="1">
      <alignment horizontal="center" vertical="center"/>
    </xf>
    <xf numFmtId="0" fontId="47" fillId="0" borderId="3" xfId="0" applyFont="1" applyBorder="1" applyAlignment="1">
      <alignment horizontal="left" vertical="center" wrapText="1"/>
    </xf>
    <xf numFmtId="0" fontId="47" fillId="9" borderId="18" xfId="0" applyFont="1" applyFill="1" applyBorder="1" applyAlignment="1">
      <alignment horizontal="center"/>
    </xf>
    <xf numFmtId="0" fontId="48" fillId="9" borderId="10" xfId="0" applyFont="1" applyFill="1" applyBorder="1" applyAlignment="1">
      <alignment horizontal="left" vertical="top" wrapText="1"/>
    </xf>
    <xf numFmtId="0" fontId="49" fillId="0" borderId="37" xfId="0" applyFont="1" applyBorder="1" applyAlignment="1">
      <alignment horizontal="center" vertical="center"/>
    </xf>
    <xf numFmtId="0" fontId="49" fillId="0" borderId="9" xfId="0" applyFont="1" applyBorder="1" applyAlignment="1">
      <alignment horizontal="center" vertical="center"/>
    </xf>
    <xf numFmtId="0" fontId="47" fillId="0" borderId="22" xfId="0" applyFont="1" applyBorder="1" applyAlignment="1">
      <alignment horizontal="left" vertical="center" wrapText="1"/>
    </xf>
    <xf numFmtId="0" fontId="49" fillId="13" borderId="3" xfId="0" applyFont="1" applyFill="1" applyBorder="1" applyAlignment="1">
      <alignment horizontal="center" vertical="center"/>
    </xf>
    <xf numFmtId="0" fontId="49" fillId="13" borderId="22" xfId="0" applyFont="1" applyFill="1" applyBorder="1" applyAlignment="1">
      <alignment horizontal="center" vertical="center"/>
    </xf>
    <xf numFmtId="0" fontId="49" fillId="13" borderId="25" xfId="0" applyFont="1" applyFill="1" applyBorder="1" applyAlignment="1">
      <alignment horizontal="center" vertical="center"/>
    </xf>
    <xf numFmtId="0" fontId="49" fillId="13" borderId="24" xfId="0" applyFont="1" applyFill="1" applyBorder="1" applyAlignment="1">
      <alignment horizontal="center" vertical="center"/>
    </xf>
    <xf numFmtId="0" fontId="49" fillId="0" borderId="23" xfId="0" applyFont="1" applyBorder="1" applyAlignment="1">
      <alignment horizontal="center" vertical="center"/>
    </xf>
    <xf numFmtId="0" fontId="47" fillId="0" borderId="10" xfId="0" applyFont="1" applyBorder="1" applyAlignment="1">
      <alignment horizontal="left" vertical="center" wrapText="1"/>
    </xf>
    <xf numFmtId="0" fontId="34" fillId="13" borderId="23" xfId="0" applyFont="1" applyFill="1" applyBorder="1" applyAlignment="1">
      <alignment horizontal="left" vertical="top" wrapText="1"/>
    </xf>
    <xf numFmtId="0" fontId="34" fillId="13" borderId="30" xfId="0" applyFont="1" applyFill="1" applyBorder="1" applyAlignment="1">
      <alignment horizontal="left" vertical="top" wrapText="1"/>
    </xf>
    <xf numFmtId="0" fontId="34" fillId="13" borderId="31" xfId="0" applyFont="1" applyFill="1" applyBorder="1" applyAlignment="1">
      <alignment horizontal="left" vertical="top" wrapText="1"/>
    </xf>
    <xf numFmtId="0" fontId="35" fillId="0" borderId="10" xfId="0" applyFont="1" applyBorder="1" applyAlignment="1">
      <alignment horizontal="center" vertical="center"/>
    </xf>
    <xf numFmtId="0" fontId="35" fillId="0" borderId="3" xfId="0" applyFont="1" applyBorder="1" applyAlignment="1">
      <alignment horizontal="center" vertical="center"/>
    </xf>
    <xf numFmtId="0" fontId="34" fillId="13" borderId="27" xfId="0" applyFont="1" applyFill="1" applyBorder="1" applyAlignment="1">
      <alignment horizontal="left" vertical="top" wrapText="1"/>
    </xf>
    <xf numFmtId="0" fontId="34" fillId="13" borderId="28" xfId="0" applyFont="1" applyFill="1" applyBorder="1" applyAlignment="1">
      <alignment horizontal="left" vertical="top" wrapText="1"/>
    </xf>
    <xf numFmtId="0" fontId="34" fillId="13" borderId="29" xfId="0" applyFont="1" applyFill="1" applyBorder="1" applyAlignment="1">
      <alignment horizontal="left" vertical="top" wrapText="1"/>
    </xf>
    <xf numFmtId="0" fontId="34" fillId="13" borderId="6" xfId="0" applyFont="1" applyFill="1" applyBorder="1" applyAlignment="1">
      <alignment horizontal="left" vertical="top" wrapText="1"/>
    </xf>
    <xf numFmtId="0" fontId="34" fillId="13" borderId="7" xfId="0" applyFont="1" applyFill="1" applyBorder="1" applyAlignment="1">
      <alignment horizontal="left" vertical="top" wrapText="1"/>
    </xf>
    <xf numFmtId="0" fontId="34" fillId="13" borderId="5" xfId="0" applyFont="1" applyFill="1" applyBorder="1" applyAlignment="1">
      <alignment horizontal="left" vertical="top" wrapText="1"/>
    </xf>
    <xf numFmtId="0" fontId="29" fillId="13" borderId="23" xfId="0" applyFont="1" applyFill="1" applyBorder="1" applyAlignment="1">
      <alignment horizontal="left" vertical="top" wrapText="1"/>
    </xf>
    <xf numFmtId="0" fontId="35" fillId="0" borderId="22" xfId="0" applyFont="1" applyBorder="1" applyAlignment="1">
      <alignment horizontal="center" vertical="center"/>
    </xf>
    <xf numFmtId="0" fontId="35" fillId="0" borderId="25" xfId="0" applyFont="1" applyBorder="1" applyAlignment="1">
      <alignment horizontal="center" vertical="center"/>
    </xf>
    <xf numFmtId="0" fontId="35" fillId="0" borderId="24" xfId="0" applyFont="1" applyBorder="1" applyAlignment="1">
      <alignment horizontal="center" vertical="center"/>
    </xf>
    <xf numFmtId="0" fontId="33" fillId="21" borderId="16" xfId="0" applyFont="1" applyFill="1" applyBorder="1" applyAlignment="1">
      <alignment horizontal="center" vertical="center" wrapText="1"/>
    </xf>
    <xf numFmtId="0" fontId="33" fillId="21" borderId="21" xfId="0" applyFont="1" applyFill="1" applyBorder="1" applyAlignment="1">
      <alignment horizontal="center" vertical="center" wrapText="1"/>
    </xf>
    <xf numFmtId="0" fontId="34" fillId="0" borderId="10" xfId="0" applyFont="1" applyBorder="1" applyAlignment="1">
      <alignment horizontal="left" wrapText="1"/>
    </xf>
    <xf numFmtId="0" fontId="34" fillId="0" borderId="10" xfId="0" applyFont="1" applyBorder="1" applyAlignment="1">
      <alignment wrapText="1"/>
    </xf>
    <xf numFmtId="0" fontId="34" fillId="0" borderId="10" xfId="0" applyFont="1" applyBorder="1" applyAlignment="1">
      <alignment vertical="top" wrapText="1"/>
    </xf>
    <xf numFmtId="0" fontId="34" fillId="13" borderId="10" xfId="0" applyFont="1" applyFill="1" applyBorder="1" applyAlignment="1">
      <alignment vertical="top" wrapText="1"/>
    </xf>
    <xf numFmtId="0" fontId="35" fillId="0" borderId="20" xfId="0" applyFont="1" applyBorder="1" applyAlignment="1">
      <alignment horizontal="center" vertical="center"/>
    </xf>
    <xf numFmtId="0" fontId="35" fillId="0" borderId="18" xfId="0" applyFont="1" applyBorder="1" applyAlignment="1">
      <alignment horizontal="center" vertical="center"/>
    </xf>
    <xf numFmtId="0" fontId="34" fillId="0" borderId="16" xfId="0" applyFont="1" applyBorder="1" applyAlignment="1">
      <alignment horizontal="left" wrapText="1"/>
    </xf>
    <xf numFmtId="0" fontId="34" fillId="0" borderId="21" xfId="0" applyFont="1" applyBorder="1" applyAlignment="1">
      <alignment horizontal="left" wrapText="1"/>
    </xf>
    <xf numFmtId="0" fontId="35" fillId="22" borderId="10" xfId="0" applyFont="1" applyFill="1" applyBorder="1" applyAlignment="1">
      <alignment horizontal="center" vertical="center"/>
    </xf>
    <xf numFmtId="0" fontId="47" fillId="13" borderId="10" xfId="0" applyFont="1" applyFill="1" applyBorder="1" applyAlignment="1">
      <alignment vertical="top" wrapText="1"/>
    </xf>
    <xf numFmtId="0" fontId="34" fillId="13" borderId="6" xfId="0" applyFont="1" applyFill="1" applyBorder="1" applyAlignment="1">
      <alignment vertical="top" wrapText="1"/>
    </xf>
    <xf numFmtId="0" fontId="34" fillId="13" borderId="7" xfId="0" applyFont="1" applyFill="1" applyBorder="1" applyAlignment="1">
      <alignment vertical="top" wrapText="1"/>
    </xf>
    <xf numFmtId="0" fontId="34" fillId="13" borderId="5" xfId="0" applyFont="1" applyFill="1" applyBorder="1" applyAlignment="1">
      <alignment vertical="top" wrapText="1"/>
    </xf>
    <xf numFmtId="0" fontId="34" fillId="13" borderId="22" xfId="0" applyFont="1" applyFill="1" applyBorder="1" applyAlignment="1">
      <alignment vertical="top" wrapText="1"/>
    </xf>
    <xf numFmtId="175" fontId="35" fillId="0" borderId="22" xfId="8" applyNumberFormat="1" applyFont="1" applyBorder="1" applyAlignment="1">
      <alignment horizontal="center" vertical="center" wrapText="1"/>
    </xf>
    <xf numFmtId="175" fontId="35" fillId="0" borderId="24" xfId="8" applyNumberFormat="1" applyFont="1" applyBorder="1" applyAlignment="1">
      <alignment horizontal="center" vertical="center" wrapText="1"/>
    </xf>
    <xf numFmtId="0" fontId="34" fillId="13" borderId="24" xfId="0" applyFont="1" applyFill="1" applyBorder="1" applyAlignment="1">
      <alignment vertical="top" wrapText="1"/>
    </xf>
    <xf numFmtId="0" fontId="35" fillId="0" borderId="23" xfId="0" applyFont="1" applyBorder="1" applyAlignment="1">
      <alignment horizontal="center" vertical="center"/>
    </xf>
    <xf numFmtId="0" fontId="35" fillId="0" borderId="32" xfId="0" applyFont="1" applyBorder="1" applyAlignment="1">
      <alignment horizontal="center" vertical="center"/>
    </xf>
    <xf numFmtId="0" fontId="35" fillId="0" borderId="9" xfId="0" applyFont="1" applyBorder="1" applyAlignment="1">
      <alignment horizontal="center" vertical="center"/>
    </xf>
    <xf numFmtId="175" fontId="35" fillId="0" borderId="38" xfId="8" applyNumberFormat="1" applyFont="1" applyBorder="1" applyAlignment="1">
      <alignment horizontal="center" vertical="center" wrapText="1"/>
    </xf>
    <xf numFmtId="175" fontId="35" fillId="0" borderId="35" xfId="8" applyNumberFormat="1" applyFont="1" applyBorder="1" applyAlignment="1">
      <alignment horizontal="center" vertical="center" wrapText="1"/>
    </xf>
    <xf numFmtId="175" fontId="35" fillId="0" borderId="36" xfId="8" applyNumberFormat="1" applyFont="1" applyBorder="1" applyAlignment="1">
      <alignment horizontal="center" vertical="center" wrapText="1"/>
    </xf>
    <xf numFmtId="0" fontId="0" fillId="9" borderId="32" xfId="0" applyFill="1" applyBorder="1" applyAlignment="1">
      <alignment horizontal="left" wrapText="1"/>
    </xf>
    <xf numFmtId="0" fontId="0" fillId="9" borderId="0" xfId="0" applyFill="1" applyAlignment="1">
      <alignment horizontal="left" wrapText="1"/>
    </xf>
    <xf numFmtId="0" fontId="0" fillId="9" borderId="39" xfId="0" applyFill="1" applyBorder="1" applyAlignment="1">
      <alignment horizontal="left" wrapText="1"/>
    </xf>
    <xf numFmtId="0" fontId="0" fillId="0" borderId="32" xfId="0" applyBorder="1" applyAlignment="1">
      <alignment horizontal="left"/>
    </xf>
    <xf numFmtId="0" fontId="0" fillId="0" borderId="0" xfId="0" applyAlignment="1">
      <alignment horizontal="left"/>
    </xf>
    <xf numFmtId="0" fontId="0" fillId="0" borderId="39" xfId="0" applyBorder="1" applyAlignment="1">
      <alignment horizontal="left"/>
    </xf>
    <xf numFmtId="0" fontId="0" fillId="0" borderId="9"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46" fillId="9" borderId="13" xfId="0" applyFont="1" applyFill="1" applyBorder="1" applyAlignment="1">
      <alignment horizontal="center"/>
    </xf>
    <xf numFmtId="0" fontId="46" fillId="9" borderId="14" xfId="0" applyFont="1" applyFill="1" applyBorder="1" applyAlignment="1">
      <alignment horizontal="center"/>
    </xf>
    <xf numFmtId="0" fontId="46" fillId="9" borderId="15" xfId="0" applyFont="1" applyFill="1" applyBorder="1" applyAlignment="1">
      <alignment horizontal="center"/>
    </xf>
    <xf numFmtId="0" fontId="38" fillId="0" borderId="6" xfId="0" applyFont="1" applyBorder="1" applyAlignment="1">
      <alignment horizontal="left" vertical="center" wrapText="1"/>
    </xf>
    <xf numFmtId="0" fontId="38" fillId="0" borderId="7" xfId="0" applyFont="1" applyBorder="1" applyAlignment="1">
      <alignment horizontal="left" vertical="center" wrapText="1"/>
    </xf>
    <xf numFmtId="0" fontId="38" fillId="0" borderId="5" xfId="0" applyFont="1" applyBorder="1" applyAlignment="1">
      <alignment horizontal="left" vertical="center" wrapText="1"/>
    </xf>
    <xf numFmtId="0" fontId="34" fillId="13" borderId="6" xfId="0" applyFont="1" applyFill="1" applyBorder="1" applyAlignment="1">
      <alignment horizontal="left" vertical="center"/>
    </xf>
    <xf numFmtId="0" fontId="34" fillId="13" borderId="7" xfId="0" applyFont="1" applyFill="1" applyBorder="1" applyAlignment="1">
      <alignment horizontal="left" vertical="center"/>
    </xf>
    <xf numFmtId="0" fontId="34" fillId="13" borderId="5" xfId="0" applyFont="1" applyFill="1" applyBorder="1" applyAlignment="1">
      <alignment horizontal="left" vertical="center"/>
    </xf>
    <xf numFmtId="0" fontId="35" fillId="0" borderId="34" xfId="0" applyFont="1" applyBorder="1" applyAlignment="1">
      <alignment horizontal="center" vertical="center"/>
    </xf>
    <xf numFmtId="0" fontId="35" fillId="0" borderId="35" xfId="0" applyFont="1" applyBorder="1" applyAlignment="1">
      <alignment horizontal="center" vertical="center"/>
    </xf>
    <xf numFmtId="0" fontId="35" fillId="0" borderId="36" xfId="0" applyFont="1" applyBorder="1" applyAlignment="1">
      <alignment horizontal="center" vertical="center"/>
    </xf>
    <xf numFmtId="0" fontId="34" fillId="13" borderId="9" xfId="0" applyFont="1" applyFill="1" applyBorder="1" applyAlignment="1">
      <alignment horizontal="left" vertical="center" wrapText="1"/>
    </xf>
    <xf numFmtId="0" fontId="34" fillId="13" borderId="4" xfId="0" applyFont="1" applyFill="1" applyBorder="1" applyAlignment="1">
      <alignment horizontal="left" vertical="center" wrapText="1"/>
    </xf>
    <xf numFmtId="0" fontId="34" fillId="13" borderId="8" xfId="0" applyFont="1" applyFill="1" applyBorder="1" applyAlignment="1">
      <alignment horizontal="left" vertical="center" wrapText="1"/>
    </xf>
    <xf numFmtId="0" fontId="34" fillId="13" borderId="6" xfId="0" applyFont="1" applyFill="1" applyBorder="1" applyAlignment="1">
      <alignment horizontal="left" vertical="center" wrapText="1"/>
    </xf>
    <xf numFmtId="0" fontId="34" fillId="13" borderId="7" xfId="0" applyFont="1" applyFill="1" applyBorder="1" applyAlignment="1">
      <alignment horizontal="left" vertical="center" wrapText="1"/>
    </xf>
    <xf numFmtId="0" fontId="34" fillId="13" borderId="5" xfId="0" applyFont="1" applyFill="1" applyBorder="1" applyAlignment="1">
      <alignment horizontal="left" vertical="center" wrapText="1"/>
    </xf>
    <xf numFmtId="0" fontId="0" fillId="0" borderId="6" xfId="0" applyBorder="1" applyAlignment="1">
      <alignment horizontal="left"/>
    </xf>
    <xf numFmtId="0" fontId="0" fillId="0" borderId="7" xfId="0" applyBorder="1" applyAlignment="1">
      <alignment horizontal="left"/>
    </xf>
    <xf numFmtId="0" fontId="0" fillId="0" borderId="5" xfId="0" applyBorder="1" applyAlignment="1">
      <alignment horizontal="left"/>
    </xf>
    <xf numFmtId="175" fontId="35" fillId="0" borderId="19" xfId="8" applyNumberFormat="1" applyFont="1" applyBorder="1" applyAlignment="1">
      <alignment horizontal="center" vertical="center" wrapText="1"/>
    </xf>
    <xf numFmtId="175" fontId="35" fillId="0" borderId="20" xfId="8" applyNumberFormat="1" applyFont="1" applyBorder="1" applyAlignment="1">
      <alignment horizontal="center" vertical="center" wrapText="1"/>
    </xf>
    <xf numFmtId="175" fontId="35" fillId="0" borderId="18" xfId="8" applyNumberFormat="1" applyFont="1" applyBorder="1" applyAlignment="1">
      <alignment horizontal="center" vertical="center" wrapText="1"/>
    </xf>
    <xf numFmtId="0" fontId="35" fillId="0" borderId="41" xfId="0" applyFont="1" applyBorder="1" applyAlignment="1">
      <alignment horizontal="center" vertical="center"/>
    </xf>
    <xf numFmtId="0" fontId="0" fillId="0" borderId="23" xfId="0" applyBorder="1" applyAlignment="1">
      <alignment horizontal="left"/>
    </xf>
    <xf numFmtId="0" fontId="0" fillId="0" borderId="30" xfId="0" applyBorder="1" applyAlignment="1">
      <alignment horizontal="left"/>
    </xf>
    <xf numFmtId="0" fontId="0" fillId="0" borderId="31" xfId="0" applyBorder="1" applyAlignment="1">
      <alignment horizontal="left"/>
    </xf>
    <xf numFmtId="0" fontId="54" fillId="0" borderId="20" xfId="0" applyFont="1" applyBorder="1" applyAlignment="1">
      <alignment horizontal="center" vertical="center"/>
    </xf>
    <xf numFmtId="0" fontId="54" fillId="0" borderId="19" xfId="0" applyFont="1" applyBorder="1" applyAlignment="1">
      <alignment horizontal="center" vertical="center"/>
    </xf>
    <xf numFmtId="0" fontId="54" fillId="0" borderId="18" xfId="0" applyFont="1" applyBorder="1" applyAlignment="1">
      <alignment horizontal="center" vertical="center"/>
    </xf>
    <xf numFmtId="0" fontId="47" fillId="13" borderId="3" xfId="0" applyFont="1" applyFill="1" applyBorder="1" applyAlignment="1">
      <alignment vertical="center" wrapText="1"/>
    </xf>
    <xf numFmtId="0" fontId="47" fillId="13" borderId="24" xfId="0" applyFont="1" applyFill="1" applyBorder="1" applyAlignment="1">
      <alignment horizontal="left" vertical="center" wrapText="1"/>
    </xf>
    <xf numFmtId="0" fontId="0" fillId="0" borderId="10" xfId="0" applyBorder="1" applyAlignment="1">
      <alignment wrapText="1"/>
    </xf>
    <xf numFmtId="0" fontId="47" fillId="13" borderId="3" xfId="0" applyFont="1" applyFill="1" applyBorder="1" applyAlignment="1">
      <alignment horizontal="left" vertical="center" wrapText="1"/>
    </xf>
    <xf numFmtId="175" fontId="35" fillId="0" borderId="23" xfId="8" applyNumberFormat="1" applyFont="1" applyBorder="1" applyAlignment="1">
      <alignment horizontal="center" vertical="center" wrapText="1"/>
    </xf>
    <xf numFmtId="175" fontId="35" fillId="0" borderId="32" xfId="8" applyNumberFormat="1" applyFont="1" applyBorder="1" applyAlignment="1">
      <alignment horizontal="center" vertical="center" wrapText="1"/>
    </xf>
    <xf numFmtId="175" fontId="35" fillId="0" borderId="9" xfId="8" applyNumberFormat="1" applyFont="1" applyBorder="1" applyAlignment="1">
      <alignment horizontal="center" vertical="center" wrapText="1"/>
    </xf>
    <xf numFmtId="0" fontId="46" fillId="9" borderId="16" xfId="0" applyFont="1" applyFill="1" applyBorder="1" applyAlignment="1">
      <alignment horizontal="center"/>
    </xf>
    <xf numFmtId="0" fontId="46" fillId="9" borderId="17" xfId="0" applyFont="1" applyFill="1" applyBorder="1" applyAlignment="1">
      <alignment horizontal="center"/>
    </xf>
    <xf numFmtId="0" fontId="46" fillId="9" borderId="21" xfId="0" applyFont="1" applyFill="1" applyBorder="1" applyAlignment="1">
      <alignment horizontal="center"/>
    </xf>
    <xf numFmtId="0" fontId="35" fillId="0" borderId="6" xfId="0" applyFont="1" applyBorder="1" applyAlignment="1">
      <alignment horizontal="center" vertical="center" wrapText="1"/>
    </xf>
    <xf numFmtId="0" fontId="34" fillId="9" borderId="10" xfId="0" applyFont="1" applyFill="1" applyBorder="1" applyAlignment="1">
      <alignment horizontal="left" vertical="center" wrapText="1"/>
    </xf>
    <xf numFmtId="0" fontId="0" fillId="0" borderId="16" xfId="0" applyBorder="1" applyAlignment="1">
      <alignment horizontal="left"/>
    </xf>
    <xf numFmtId="0" fontId="0" fillId="0" borderId="17" xfId="0" applyBorder="1" applyAlignment="1">
      <alignment horizontal="left"/>
    </xf>
    <xf numFmtId="0" fontId="0" fillId="0" borderId="21" xfId="0" applyBorder="1" applyAlignment="1">
      <alignment horizontal="left"/>
    </xf>
    <xf numFmtId="0" fontId="35" fillId="0" borderId="38" xfId="0" applyFont="1" applyBorder="1" applyAlignment="1">
      <alignment horizontal="center" vertical="center" wrapText="1"/>
    </xf>
    <xf numFmtId="0" fontId="35" fillId="0" borderId="35" xfId="0" applyFont="1" applyBorder="1" applyAlignment="1">
      <alignment horizontal="center" vertical="center" wrapText="1"/>
    </xf>
    <xf numFmtId="0" fontId="35" fillId="0" borderId="36" xfId="0" applyFont="1" applyBorder="1" applyAlignment="1">
      <alignment horizontal="center" vertical="center" wrapText="1"/>
    </xf>
    <xf numFmtId="0" fontId="35" fillId="13" borderId="22" xfId="0" applyFont="1" applyFill="1" applyBorder="1" applyAlignment="1">
      <alignment horizontal="center" vertical="center"/>
    </xf>
    <xf numFmtId="0" fontId="35" fillId="13" borderId="25" xfId="0" applyFont="1" applyFill="1" applyBorder="1" applyAlignment="1">
      <alignment horizontal="center" vertical="center"/>
    </xf>
    <xf numFmtId="0" fontId="35" fillId="13" borderId="24" xfId="0" applyFont="1" applyFill="1" applyBorder="1" applyAlignment="1">
      <alignment horizontal="center" vertical="center"/>
    </xf>
    <xf numFmtId="0" fontId="29" fillId="0" borderId="16" xfId="0" applyFont="1" applyBorder="1" applyAlignment="1">
      <alignment horizontal="left" vertical="top" wrapText="1"/>
    </xf>
    <xf numFmtId="0" fontId="29" fillId="0" borderId="17" xfId="0" applyFont="1" applyBorder="1" applyAlignment="1">
      <alignment horizontal="left" vertical="top" wrapText="1"/>
    </xf>
    <xf numFmtId="0" fontId="29" fillId="0" borderId="21" xfId="0" applyFont="1" applyBorder="1" applyAlignment="1">
      <alignment horizontal="left" vertical="top" wrapText="1"/>
    </xf>
    <xf numFmtId="0" fontId="51" fillId="0" borderId="10" xfId="0" applyFont="1" applyBorder="1"/>
    <xf numFmtId="0" fontId="29" fillId="0" borderId="10" xfId="0" applyFont="1" applyBorder="1" applyAlignment="1">
      <alignment horizontal="left" vertical="top" wrapText="1"/>
    </xf>
    <xf numFmtId="175" fontId="49" fillId="0" borderId="23" xfId="8" applyNumberFormat="1" applyFont="1" applyBorder="1" applyAlignment="1">
      <alignment horizontal="center" vertical="center" wrapText="1"/>
    </xf>
    <xf numFmtId="175" fontId="49" fillId="0" borderId="32" xfId="8" applyNumberFormat="1" applyFont="1" applyBorder="1" applyAlignment="1">
      <alignment horizontal="center" vertical="center" wrapText="1"/>
    </xf>
    <xf numFmtId="175" fontId="49" fillId="0" borderId="9" xfId="8" applyNumberFormat="1" applyFont="1" applyBorder="1" applyAlignment="1">
      <alignment horizontal="center" vertical="center" wrapText="1"/>
    </xf>
    <xf numFmtId="175" fontId="49" fillId="0" borderId="22" xfId="8" applyNumberFormat="1" applyFont="1" applyBorder="1" applyAlignment="1">
      <alignment horizontal="center" vertical="center" wrapText="1"/>
    </xf>
    <xf numFmtId="175" fontId="49" fillId="0" borderId="25" xfId="8" applyNumberFormat="1" applyFont="1" applyBorder="1" applyAlignment="1">
      <alignment horizontal="center" vertical="center" wrapText="1"/>
    </xf>
    <xf numFmtId="175" fontId="49" fillId="0" borderId="24" xfId="8" applyNumberFormat="1" applyFont="1" applyBorder="1" applyAlignment="1">
      <alignment horizontal="center" vertical="center" wrapText="1"/>
    </xf>
    <xf numFmtId="0" fontId="47" fillId="0" borderId="3" xfId="0" applyFont="1" applyBorder="1" applyAlignment="1">
      <alignment horizontal="left" vertical="center"/>
    </xf>
    <xf numFmtId="0" fontId="29" fillId="0" borderId="6" xfId="0" applyFont="1" applyBorder="1" applyAlignment="1">
      <alignment horizontal="left" wrapText="1"/>
    </xf>
    <xf numFmtId="0" fontId="29" fillId="0" borderId="7" xfId="0" applyFont="1" applyBorder="1" applyAlignment="1">
      <alignment horizontal="left" wrapText="1"/>
    </xf>
    <xf numFmtId="0" fontId="29" fillId="0" borderId="5" xfId="0" applyFont="1" applyBorder="1" applyAlignment="1">
      <alignment horizontal="left" wrapText="1"/>
    </xf>
    <xf numFmtId="0" fontId="49" fillId="9" borderId="22" xfId="0" applyFont="1" applyFill="1" applyBorder="1" applyAlignment="1">
      <alignment horizontal="center" vertical="center"/>
    </xf>
    <xf numFmtId="0" fontId="49" fillId="9" borderId="25" xfId="0" applyFont="1" applyFill="1" applyBorder="1" applyAlignment="1">
      <alignment horizontal="center" vertical="center"/>
    </xf>
    <xf numFmtId="0" fontId="49" fillId="9" borderId="24" xfId="0" applyFont="1" applyFill="1" applyBorder="1" applyAlignment="1">
      <alignment horizontal="center" vertical="center"/>
    </xf>
    <xf numFmtId="0" fontId="47" fillId="0" borderId="16" xfId="0" applyFont="1" applyBorder="1" applyAlignment="1">
      <alignment horizontal="left" vertical="center" wrapText="1"/>
    </xf>
    <xf numFmtId="0" fontId="47" fillId="0" borderId="17" xfId="0" applyFont="1" applyBorder="1" applyAlignment="1">
      <alignment horizontal="left" vertical="center" wrapText="1"/>
    </xf>
    <xf numFmtId="0" fontId="47" fillId="0" borderId="21" xfId="0" applyFont="1" applyBorder="1" applyAlignment="1">
      <alignment horizontal="left" vertical="center" wrapText="1"/>
    </xf>
    <xf numFmtId="0" fontId="49" fillId="0" borderId="3" xfId="0" applyFont="1" applyBorder="1" applyAlignment="1">
      <alignment horizontal="center" vertical="center"/>
    </xf>
    <xf numFmtId="0" fontId="0" fillId="9" borderId="16" xfId="0" applyFill="1" applyBorder="1" applyAlignment="1">
      <alignment horizontal="left" vertical="top" wrapText="1"/>
    </xf>
    <xf numFmtId="0" fontId="0" fillId="9" borderId="17" xfId="0" applyFill="1" applyBorder="1" applyAlignment="1">
      <alignment horizontal="left" vertical="top" wrapText="1"/>
    </xf>
    <xf numFmtId="0" fontId="0" fillId="9" borderId="21" xfId="0" applyFill="1" applyBorder="1" applyAlignment="1">
      <alignment horizontal="left" vertical="top" wrapText="1"/>
    </xf>
    <xf numFmtId="0" fontId="49" fillId="0" borderId="22" xfId="0" applyFont="1" applyBorder="1" applyAlignment="1">
      <alignment horizontal="center" vertical="center"/>
    </xf>
    <xf numFmtId="0" fontId="49" fillId="0" borderId="24" xfId="0" applyFont="1" applyBorder="1" applyAlignment="1">
      <alignment horizontal="center" vertical="center"/>
    </xf>
    <xf numFmtId="0" fontId="47" fillId="0" borderId="16" xfId="0" applyFont="1" applyBorder="1" applyAlignment="1">
      <alignment horizontal="center" vertical="center" wrapText="1"/>
    </xf>
    <xf numFmtId="0" fontId="47" fillId="0" borderId="17" xfId="0" applyFont="1" applyBorder="1" applyAlignment="1">
      <alignment horizontal="center" vertical="center" wrapText="1"/>
    </xf>
    <xf numFmtId="0" fontId="47" fillId="0" borderId="21" xfId="0" applyFont="1" applyBorder="1" applyAlignment="1">
      <alignment horizontal="center" vertical="center" wrapText="1"/>
    </xf>
    <xf numFmtId="0" fontId="28" fillId="13" borderId="19" xfId="0" applyFont="1" applyFill="1" applyBorder="1" applyAlignment="1">
      <alignment horizontal="center" vertical="center" wrapText="1"/>
    </xf>
    <xf numFmtId="0" fontId="28" fillId="13" borderId="20" xfId="0" applyFont="1" applyFill="1" applyBorder="1" applyAlignment="1">
      <alignment horizontal="center" vertical="center" wrapText="1"/>
    </xf>
    <xf numFmtId="0" fontId="28" fillId="13" borderId="18" xfId="0" applyFont="1" applyFill="1" applyBorder="1" applyAlignment="1">
      <alignment horizontal="center" vertical="center" wrapText="1"/>
    </xf>
    <xf numFmtId="0" fontId="47" fillId="0" borderId="3" xfId="0" applyFont="1" applyBorder="1" applyAlignment="1">
      <alignment wrapText="1"/>
    </xf>
    <xf numFmtId="0" fontId="29" fillId="0" borderId="6" xfId="0" applyFont="1" applyBorder="1" applyAlignment="1">
      <alignment horizontal="left" vertical="top" wrapText="1"/>
    </xf>
    <xf numFmtId="0" fontId="29" fillId="0" borderId="7" xfId="0" applyFont="1" applyBorder="1" applyAlignment="1">
      <alignment horizontal="left" vertical="top" wrapText="1"/>
    </xf>
    <xf numFmtId="0" fontId="29" fillId="0" borderId="5" xfId="0" applyFont="1" applyBorder="1" applyAlignment="1">
      <alignment horizontal="left" vertical="top" wrapText="1"/>
    </xf>
    <xf numFmtId="175" fontId="49" fillId="13" borderId="25" xfId="8" applyNumberFormat="1" applyFont="1" applyFill="1" applyBorder="1" applyAlignment="1">
      <alignment horizontal="center" vertical="center" wrapText="1"/>
    </xf>
    <xf numFmtId="0" fontId="34" fillId="13" borderId="24" xfId="0" applyFont="1" applyFill="1" applyBorder="1" applyAlignment="1">
      <alignment horizontal="center" vertical="center"/>
    </xf>
    <xf numFmtId="0" fontId="34" fillId="13" borderId="3" xfId="0" applyFont="1" applyFill="1" applyBorder="1" applyAlignment="1">
      <alignment horizontal="center" vertical="center"/>
    </xf>
    <xf numFmtId="0" fontId="47" fillId="0" borderId="22" xfId="0" applyFont="1" applyBorder="1" applyAlignment="1">
      <alignment wrapText="1"/>
    </xf>
    <xf numFmtId="0" fontId="49" fillId="0" borderId="38" xfId="0" applyFont="1" applyBorder="1" applyAlignment="1">
      <alignment horizontal="center" vertical="center"/>
    </xf>
    <xf numFmtId="0" fontId="49" fillId="0" borderId="35" xfId="0" applyFont="1" applyBorder="1" applyAlignment="1">
      <alignment horizontal="center" vertical="center"/>
    </xf>
    <xf numFmtId="0" fontId="49" fillId="0" borderId="36" xfId="0" applyFont="1" applyBorder="1" applyAlignment="1">
      <alignment horizontal="center" vertical="center"/>
    </xf>
    <xf numFmtId="0" fontId="0" fillId="9" borderId="16" xfId="0" applyFill="1" applyBorder="1" applyAlignment="1">
      <alignment horizontal="left"/>
    </xf>
    <xf numFmtId="0" fontId="0" fillId="9" borderId="17" xfId="0" applyFill="1" applyBorder="1" applyAlignment="1">
      <alignment horizontal="left"/>
    </xf>
    <xf numFmtId="0" fontId="0" fillId="9" borderId="21" xfId="0" applyFill="1" applyBorder="1" applyAlignment="1">
      <alignment horizontal="left"/>
    </xf>
    <xf numFmtId="0" fontId="49" fillId="0" borderId="25" xfId="0" applyFont="1" applyBorder="1" applyAlignment="1">
      <alignment horizontal="center" vertical="center"/>
    </xf>
    <xf numFmtId="0" fontId="47" fillId="0" borderId="10" xfId="0" applyFont="1" applyBorder="1" applyAlignment="1">
      <alignment wrapText="1"/>
    </xf>
    <xf numFmtId="0" fontId="35" fillId="13" borderId="23" xfId="0" applyFont="1" applyFill="1" applyBorder="1" applyAlignment="1">
      <alignment horizontal="center" vertical="center"/>
    </xf>
    <xf numFmtId="0" fontId="35" fillId="13" borderId="32" xfId="0" applyFont="1" applyFill="1" applyBorder="1" applyAlignment="1">
      <alignment horizontal="center" vertical="center"/>
    </xf>
    <xf numFmtId="0" fontId="35" fillId="13" borderId="9" xfId="0" applyFont="1" applyFill="1" applyBorder="1" applyAlignment="1">
      <alignment horizontal="center" vertical="center"/>
    </xf>
    <xf numFmtId="0" fontId="49" fillId="0" borderId="32" xfId="0" applyFont="1" applyBorder="1" applyAlignment="1">
      <alignment horizontal="center" vertical="center"/>
    </xf>
    <xf numFmtId="0" fontId="47" fillId="23" borderId="22" xfId="0" applyFont="1" applyFill="1" applyBorder="1" applyAlignment="1">
      <alignment horizontal="left" vertical="center" wrapText="1"/>
    </xf>
    <xf numFmtId="0" fontId="47" fillId="23" borderId="24" xfId="0" applyFont="1" applyFill="1" applyBorder="1" applyAlignment="1">
      <alignment horizontal="left" vertical="center" wrapText="1"/>
    </xf>
    <xf numFmtId="0" fontId="47" fillId="23" borderId="3" xfId="0" applyFont="1" applyFill="1" applyBorder="1" applyAlignment="1">
      <alignment horizontal="left" vertical="center" wrapText="1"/>
    </xf>
    <xf numFmtId="0" fontId="47" fillId="13" borderId="16" xfId="0" applyFont="1" applyFill="1" applyBorder="1" applyAlignment="1">
      <alignment horizontal="center" vertical="center" wrapText="1"/>
    </xf>
    <xf numFmtId="0" fontId="47" fillId="13" borderId="17" xfId="0" applyFont="1" applyFill="1" applyBorder="1" applyAlignment="1">
      <alignment horizontal="center" vertical="center" wrapText="1"/>
    </xf>
    <xf numFmtId="0" fontId="47" fillId="13" borderId="21" xfId="0" applyFont="1" applyFill="1" applyBorder="1" applyAlignment="1">
      <alignment horizontal="center" vertical="center" wrapText="1"/>
    </xf>
    <xf numFmtId="0" fontId="47" fillId="13" borderId="10" xfId="0" applyFont="1" applyFill="1" applyBorder="1" applyAlignment="1">
      <alignment horizontal="left" vertical="center" wrapText="1"/>
    </xf>
    <xf numFmtId="0" fontId="51" fillId="13" borderId="10" xfId="0" applyFont="1" applyFill="1" applyBorder="1"/>
    <xf numFmtId="0" fontId="35" fillId="13" borderId="3" xfId="0" applyFont="1" applyFill="1" applyBorder="1" applyAlignment="1">
      <alignment horizontal="center" vertical="center"/>
    </xf>
    <xf numFmtId="0" fontId="47" fillId="0" borderId="25" xfId="0" applyFont="1" applyBorder="1" applyAlignment="1">
      <alignment horizontal="left" vertical="center"/>
    </xf>
    <xf numFmtId="0" fontId="37" fillId="19" borderId="6" xfId="0" applyFont="1" applyFill="1" applyBorder="1" applyAlignment="1">
      <alignment horizontal="left" vertical="center" wrapText="1"/>
    </xf>
    <xf numFmtId="0" fontId="37" fillId="19" borderId="7" xfId="0" applyFont="1" applyFill="1" applyBorder="1" applyAlignment="1">
      <alignment horizontal="left" vertical="center" wrapText="1"/>
    </xf>
    <xf numFmtId="0" fontId="37" fillId="19" borderId="5" xfId="0" applyFont="1" applyFill="1" applyBorder="1" applyAlignment="1">
      <alignment horizontal="left" vertical="center" wrapText="1"/>
    </xf>
    <xf numFmtId="0" fontId="29" fillId="0" borderId="6" xfId="0" applyFont="1" applyBorder="1" applyAlignment="1">
      <alignment horizontal="left" vertical="center" wrapText="1"/>
    </xf>
    <xf numFmtId="0" fontId="29" fillId="0" borderId="7" xfId="0" applyFont="1" applyBorder="1" applyAlignment="1">
      <alignment horizontal="left" vertical="center" wrapText="1"/>
    </xf>
    <xf numFmtId="0" fontId="29" fillId="0" borderId="5" xfId="0" applyFont="1" applyBorder="1" applyAlignment="1">
      <alignment horizontal="left" vertical="center" wrapText="1"/>
    </xf>
    <xf numFmtId="175" fontId="35" fillId="0" borderId="10" xfId="8" applyNumberFormat="1" applyFont="1" applyBorder="1" applyAlignment="1">
      <alignment horizontal="center" vertical="center" wrapText="1"/>
    </xf>
    <xf numFmtId="0" fontId="47" fillId="13" borderId="6" xfId="0" applyFont="1" applyFill="1" applyBorder="1" applyAlignment="1">
      <alignment horizontal="left" vertical="center" wrapText="1"/>
    </xf>
    <xf numFmtId="0" fontId="47" fillId="13" borderId="7" xfId="0" applyFont="1" applyFill="1" applyBorder="1" applyAlignment="1">
      <alignment horizontal="left" vertical="center" wrapText="1"/>
    </xf>
    <xf numFmtId="0" fontId="47" fillId="13" borderId="5" xfId="0" applyFont="1" applyFill="1" applyBorder="1" applyAlignment="1">
      <alignment horizontal="left" vertical="center" wrapText="1"/>
    </xf>
    <xf numFmtId="0" fontId="47" fillId="0" borderId="6" xfId="0" applyFont="1" applyBorder="1" applyAlignment="1">
      <alignment horizontal="left" vertical="center" wrapText="1"/>
    </xf>
    <xf numFmtId="0" fontId="47" fillId="0" borderId="7" xfId="0" applyFont="1" applyBorder="1" applyAlignment="1">
      <alignment horizontal="left" vertical="center" wrapText="1"/>
    </xf>
    <xf numFmtId="0" fontId="47" fillId="0" borderId="5" xfId="0" applyFont="1" applyBorder="1" applyAlignment="1">
      <alignment horizontal="left" vertical="center" wrapText="1"/>
    </xf>
    <xf numFmtId="0" fontId="47" fillId="13" borderId="23" xfId="0" applyFont="1" applyFill="1" applyBorder="1" applyAlignment="1">
      <alignment horizontal="left" vertical="center" wrapText="1"/>
    </xf>
    <xf numFmtId="0" fontId="47" fillId="13" borderId="30" xfId="0" applyFont="1" applyFill="1" applyBorder="1" applyAlignment="1">
      <alignment horizontal="left" vertical="center" wrapText="1"/>
    </xf>
    <xf numFmtId="0" fontId="47" fillId="13" borderId="31" xfId="0" applyFont="1" applyFill="1" applyBorder="1" applyAlignment="1">
      <alignment horizontal="left" vertical="center" wrapText="1"/>
    </xf>
    <xf numFmtId="0" fontId="35" fillId="13" borderId="6" xfId="0" applyFont="1" applyFill="1" applyBorder="1" applyAlignment="1">
      <alignment horizontal="center" vertical="center"/>
    </xf>
    <xf numFmtId="0" fontId="17" fillId="10" borderId="40" xfId="0" applyFont="1" applyFill="1" applyBorder="1" applyAlignment="1">
      <alignment horizontal="center" vertical="center" wrapText="1"/>
    </xf>
    <xf numFmtId="0" fontId="17" fillId="10" borderId="42" xfId="0" applyFont="1" applyFill="1" applyBorder="1" applyAlignment="1">
      <alignment horizontal="center" vertical="center" wrapText="1"/>
    </xf>
  </cellXfs>
  <cellStyles count="25">
    <cellStyle name="Accent" xfId="2" xr:uid="{00000000-0005-0000-0000-000000000000}"/>
    <cellStyle name="Accent 1" xfId="3" xr:uid="{00000000-0005-0000-0000-000001000000}"/>
    <cellStyle name="Accent 2" xfId="4" xr:uid="{00000000-0005-0000-0000-000002000000}"/>
    <cellStyle name="Accent 3" xfId="5" xr:uid="{00000000-0005-0000-0000-000003000000}"/>
    <cellStyle name="Bad" xfId="6" xr:uid="{00000000-0005-0000-0000-000004000000}"/>
    <cellStyle name="Error" xfId="7" xr:uid="{00000000-0005-0000-0000-000005000000}"/>
    <cellStyle name="Excel Built-in Percent" xfId="8" xr:uid="{00000000-0005-0000-0000-000006000000}"/>
    <cellStyle name="Excel_BuiltIn_Currency" xfId="9" xr:uid="{00000000-0005-0000-0000-000007000000}"/>
    <cellStyle name="Footnote" xfId="10" xr:uid="{00000000-0005-0000-0000-000008000000}"/>
    <cellStyle name="Good" xfId="11" xr:uid="{00000000-0005-0000-0000-000009000000}"/>
    <cellStyle name="Heading (user)" xfId="12" xr:uid="{00000000-0005-0000-0000-00000A000000}"/>
    <cellStyle name="Heading 1" xfId="13" xr:uid="{00000000-0005-0000-0000-00000B000000}"/>
    <cellStyle name="Heading 2" xfId="14" xr:uid="{00000000-0005-0000-0000-00000C000000}"/>
    <cellStyle name="Hipervínculo 2" xfId="23" xr:uid="{00000000-0005-0000-0000-00000E000000}"/>
    <cellStyle name="Hyperlink" xfId="15" xr:uid="{00000000-0005-0000-0000-00000F000000}"/>
    <cellStyle name="Hyperlink 1" xfId="16" xr:uid="{00000000-0005-0000-0000-000010000000}"/>
    <cellStyle name="Moneda 2" xfId="22" xr:uid="{00000000-0005-0000-0000-000012000000}"/>
    <cellStyle name="Neutral" xfId="1" builtinId="28" customBuiltin="1"/>
    <cellStyle name="Normal" xfId="0" builtinId="0" customBuiltin="1"/>
    <cellStyle name="Normal 2" xfId="21" xr:uid="{00000000-0005-0000-0000-000015000000}"/>
    <cellStyle name="Note" xfId="17" xr:uid="{00000000-0005-0000-0000-000016000000}"/>
    <cellStyle name="Porcentaje" xfId="24" builtinId="5"/>
    <cellStyle name="Status" xfId="18" xr:uid="{00000000-0005-0000-0000-000018000000}"/>
    <cellStyle name="Text" xfId="19" xr:uid="{00000000-0005-0000-0000-000019000000}"/>
    <cellStyle name="Warning" xfId="20" xr:uid="{00000000-0005-0000-0000-00001A000000}"/>
  </cellStyles>
  <dxfs count="0"/>
  <tableStyles count="0" defaultTableStyle="TableStyleMedium2" defaultPivotStyle="PivotStyleLight16"/>
  <colors>
    <mruColors>
      <color rgb="FFFF7C80"/>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 Id="rId30"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J18"/>
  <sheetViews>
    <sheetView workbookViewId="0">
      <selection activeCell="A26" sqref="A26"/>
    </sheetView>
  </sheetViews>
  <sheetFormatPr baseColWidth="10" defaultColWidth="11.42578125" defaultRowHeight="16.5"/>
  <cols>
    <col min="1" max="1" width="37.5703125" style="8" customWidth="1"/>
    <col min="2" max="5" width="17.140625" style="8" customWidth="1"/>
    <col min="6" max="6" width="18.28515625" style="8" bestFit="1" customWidth="1"/>
    <col min="7" max="10" width="17.140625" style="8" customWidth="1"/>
    <col min="11" max="16384" width="11.42578125" style="8"/>
  </cols>
  <sheetData>
    <row r="1" spans="1:10" ht="17.25" thickBot="1">
      <c r="A1" s="7" t="s">
        <v>0</v>
      </c>
      <c r="B1" s="11"/>
    </row>
    <row r="2" spans="1:10" ht="17.25" thickBot="1"/>
    <row r="3" spans="1:10" ht="17.25" thickBot="1">
      <c r="A3" s="13" t="s">
        <v>1</v>
      </c>
      <c r="B3" s="10"/>
      <c r="C3" s="12"/>
      <c r="D3" s="12"/>
      <c r="E3" s="12"/>
      <c r="F3" s="12"/>
      <c r="G3" s="12"/>
      <c r="H3" s="12"/>
      <c r="I3" s="12"/>
      <c r="J3" s="12"/>
    </row>
    <row r="4" spans="1:10">
      <c r="A4" s="10"/>
      <c r="B4" s="10"/>
      <c r="C4" s="12"/>
      <c r="D4" s="12"/>
      <c r="E4" s="12"/>
      <c r="F4" s="12"/>
      <c r="G4" s="12"/>
      <c r="H4" s="12"/>
      <c r="I4" s="12"/>
      <c r="J4" s="12"/>
    </row>
    <row r="5" spans="1:10" ht="17.25" thickBot="1">
      <c r="C5" s="9"/>
      <c r="D5" s="9"/>
      <c r="E5" s="9"/>
      <c r="F5" s="9"/>
      <c r="G5" s="9"/>
      <c r="H5" s="9"/>
      <c r="I5" s="9"/>
      <c r="J5" s="9"/>
    </row>
    <row r="6" spans="1:10" ht="17.25" thickBot="1">
      <c r="A6" s="7" t="s">
        <v>2</v>
      </c>
      <c r="C6" s="9"/>
      <c r="D6" s="9"/>
      <c r="E6" s="9"/>
      <c r="F6" s="9"/>
      <c r="G6" s="9"/>
      <c r="H6" s="9"/>
      <c r="I6" s="9"/>
      <c r="J6" s="9"/>
    </row>
    <row r="7" spans="1:10" ht="27.75" customHeight="1">
      <c r="B7" s="15" t="s">
        <v>3</v>
      </c>
      <c r="C7" s="15" t="s">
        <v>4</v>
      </c>
      <c r="D7" s="15" t="s">
        <v>5</v>
      </c>
      <c r="E7" s="15" t="s">
        <v>6</v>
      </c>
      <c r="F7" s="15" t="s">
        <v>7</v>
      </c>
      <c r="G7" s="15" t="s">
        <v>8</v>
      </c>
      <c r="H7" s="15" t="s">
        <v>9</v>
      </c>
      <c r="I7" s="15" t="s">
        <v>10</v>
      </c>
      <c r="J7" s="16" t="s">
        <v>11</v>
      </c>
    </row>
    <row r="8" spans="1:10">
      <c r="B8" s="17"/>
      <c r="C8" s="17"/>
      <c r="D8" s="17"/>
      <c r="E8" s="17"/>
      <c r="F8" s="17"/>
      <c r="G8" s="17"/>
      <c r="H8" s="17"/>
      <c r="I8" s="17"/>
      <c r="J8" s="18"/>
    </row>
    <row r="9" spans="1:10" ht="17.25" thickBot="1"/>
    <row r="10" spans="1:10" ht="17.25" thickBot="1">
      <c r="A10" s="7" t="s">
        <v>12</v>
      </c>
      <c r="B10" s="9"/>
      <c r="C10" s="9"/>
      <c r="D10" s="9"/>
      <c r="E10" s="9"/>
      <c r="F10" s="9"/>
      <c r="G10" s="9"/>
      <c r="H10" s="9"/>
      <c r="I10" s="9"/>
    </row>
    <row r="11" spans="1:10" ht="30">
      <c r="B11" s="25" t="s">
        <v>13</v>
      </c>
      <c r="C11" s="26" t="s">
        <v>14</v>
      </c>
      <c r="D11" s="26" t="s">
        <v>15</v>
      </c>
      <c r="E11" s="26" t="s">
        <v>16</v>
      </c>
      <c r="F11" s="26" t="s">
        <v>17</v>
      </c>
      <c r="G11" s="26" t="s">
        <v>18</v>
      </c>
      <c r="H11" s="9"/>
      <c r="I11" s="9"/>
    </row>
    <row r="12" spans="1:10">
      <c r="B12" s="9"/>
      <c r="C12" s="9"/>
      <c r="D12" s="9"/>
      <c r="E12" s="9"/>
      <c r="F12" s="9"/>
      <c r="G12" s="9"/>
      <c r="H12" s="9"/>
      <c r="I12" s="9"/>
    </row>
    <row r="13" spans="1:10">
      <c r="B13" s="9"/>
      <c r="C13" s="9"/>
      <c r="D13" s="9"/>
      <c r="E13" s="9"/>
      <c r="F13" s="9"/>
      <c r="G13" s="9"/>
      <c r="H13" s="9"/>
      <c r="I13" s="9"/>
    </row>
    <row r="14" spans="1:10" ht="45">
      <c r="B14" s="26" t="s">
        <v>19</v>
      </c>
      <c r="C14" s="26" t="s">
        <v>20</v>
      </c>
      <c r="D14" s="26" t="s">
        <v>15</v>
      </c>
      <c r="E14" s="26" t="s">
        <v>21</v>
      </c>
      <c r="F14" s="26" t="s">
        <v>22</v>
      </c>
      <c r="G14" s="26" t="s">
        <v>23</v>
      </c>
      <c r="H14" s="26" t="s">
        <v>24</v>
      </c>
      <c r="I14" s="9"/>
    </row>
    <row r="15" spans="1:10">
      <c r="B15" s="9"/>
      <c r="C15" s="9"/>
      <c r="D15" s="9"/>
      <c r="E15" s="9"/>
      <c r="F15" s="9"/>
      <c r="G15" s="9"/>
      <c r="H15" s="9"/>
      <c r="I15" s="9"/>
    </row>
    <row r="16" spans="1:10" ht="17.25" thickBot="1"/>
    <row r="17" spans="1:6" ht="17.25" thickBot="1">
      <c r="A17" s="20" t="s">
        <v>25</v>
      </c>
    </row>
    <row r="18" spans="1:6" ht="30">
      <c r="B18" s="21" t="s">
        <v>13</v>
      </c>
      <c r="C18" s="22" t="s">
        <v>14</v>
      </c>
      <c r="D18" s="23" t="s">
        <v>16</v>
      </c>
      <c r="E18" s="22" t="s">
        <v>17</v>
      </c>
      <c r="F18" s="24" t="s">
        <v>26</v>
      </c>
    </row>
  </sheetData>
  <phoneticPr fontId="3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dimension ref="A2:C52"/>
  <sheetViews>
    <sheetView workbookViewId="0">
      <selection activeCell="C57" sqref="C57"/>
    </sheetView>
  </sheetViews>
  <sheetFormatPr baseColWidth="10" defaultColWidth="11.42578125" defaultRowHeight="15"/>
  <cols>
    <col min="1" max="1" width="17.28515625" bestFit="1" customWidth="1"/>
  </cols>
  <sheetData>
    <row r="2" spans="1:1">
      <c r="A2" t="s">
        <v>27</v>
      </c>
    </row>
    <row r="3" spans="1:1">
      <c r="A3" t="s">
        <v>28</v>
      </c>
    </row>
    <row r="4" spans="1:1">
      <c r="A4" t="s">
        <v>29</v>
      </c>
    </row>
    <row r="5" spans="1:1">
      <c r="A5" t="s">
        <v>30</v>
      </c>
    </row>
    <row r="6" spans="1:1">
      <c r="A6" t="s">
        <v>31</v>
      </c>
    </row>
    <row r="7" spans="1:1">
      <c r="A7" t="s">
        <v>32</v>
      </c>
    </row>
    <row r="8" spans="1:1">
      <c r="A8" t="s">
        <v>33</v>
      </c>
    </row>
    <row r="9" spans="1:1">
      <c r="A9" t="s">
        <v>34</v>
      </c>
    </row>
    <row r="10" spans="1:1">
      <c r="A10" t="s">
        <v>35</v>
      </c>
    </row>
    <row r="11" spans="1:1">
      <c r="A11" t="s">
        <v>36</v>
      </c>
    </row>
    <row r="12" spans="1:1">
      <c r="A12" t="s">
        <v>37</v>
      </c>
    </row>
    <row r="13" spans="1:1">
      <c r="A13" t="s">
        <v>38</v>
      </c>
    </row>
    <row r="14" spans="1:1">
      <c r="A14" t="s">
        <v>39</v>
      </c>
    </row>
    <row r="15" spans="1:1">
      <c r="A15" t="s">
        <v>40</v>
      </c>
    </row>
    <row r="16" spans="1:1">
      <c r="A16" t="s">
        <v>41</v>
      </c>
    </row>
    <row r="17" spans="1:3">
      <c r="A17" t="s">
        <v>42</v>
      </c>
    </row>
    <row r="20" spans="1:3" ht="15.75" thickBot="1">
      <c r="B20" s="19" t="s">
        <v>43</v>
      </c>
    </row>
    <row r="21" spans="1:3">
      <c r="B21" t="s">
        <v>44</v>
      </c>
      <c r="C21" t="s">
        <v>45</v>
      </c>
    </row>
    <row r="22" spans="1:3">
      <c r="B22" t="s">
        <v>46</v>
      </c>
      <c r="C22" t="s">
        <v>47</v>
      </c>
    </row>
    <row r="23" spans="1:3">
      <c r="B23" t="s">
        <v>48</v>
      </c>
      <c r="C23" t="s">
        <v>49</v>
      </c>
    </row>
    <row r="24" spans="1:3">
      <c r="B24" t="s">
        <v>50</v>
      </c>
      <c r="C24" t="s">
        <v>51</v>
      </c>
    </row>
    <row r="25" spans="1:3">
      <c r="B25" t="s">
        <v>52</v>
      </c>
      <c r="C25" t="s">
        <v>53</v>
      </c>
    </row>
    <row r="26" spans="1:3">
      <c r="B26" t="s">
        <v>54</v>
      </c>
      <c r="C26" t="s">
        <v>55</v>
      </c>
    </row>
    <row r="27" spans="1:3">
      <c r="B27" t="s">
        <v>56</v>
      </c>
      <c r="C27" t="s">
        <v>57</v>
      </c>
    </row>
    <row r="28" spans="1:3">
      <c r="B28" t="s">
        <v>58</v>
      </c>
      <c r="C28" t="s">
        <v>59</v>
      </c>
    </row>
    <row r="29" spans="1:3">
      <c r="B29" t="s">
        <v>60</v>
      </c>
      <c r="C29" t="s">
        <v>61</v>
      </c>
    </row>
    <row r="30" spans="1:3">
      <c r="B30" t="s">
        <v>62</v>
      </c>
      <c r="C30" t="s">
        <v>63</v>
      </c>
    </row>
    <row r="31" spans="1:3">
      <c r="B31" t="s">
        <v>64</v>
      </c>
      <c r="C31" t="s">
        <v>65</v>
      </c>
    </row>
    <row r="32" spans="1:3">
      <c r="B32" t="s">
        <v>66</v>
      </c>
      <c r="C32" t="s">
        <v>67</v>
      </c>
    </row>
    <row r="33" spans="2:3">
      <c r="B33" t="s">
        <v>68</v>
      </c>
      <c r="C33" t="s">
        <v>69</v>
      </c>
    </row>
    <row r="34" spans="2:3">
      <c r="B34" t="s">
        <v>70</v>
      </c>
      <c r="C34" t="s">
        <v>71</v>
      </c>
    </row>
    <row r="35" spans="2:3">
      <c r="B35" t="s">
        <v>72</v>
      </c>
      <c r="C35" t="s">
        <v>73</v>
      </c>
    </row>
    <row r="36" spans="2:3">
      <c r="B36" t="s">
        <v>74</v>
      </c>
      <c r="C36" t="s">
        <v>75</v>
      </c>
    </row>
    <row r="37" spans="2:3">
      <c r="B37" t="s">
        <v>76</v>
      </c>
      <c r="C37" t="s">
        <v>77</v>
      </c>
    </row>
    <row r="38" spans="2:3">
      <c r="B38" t="s">
        <v>78</v>
      </c>
      <c r="C38" t="s">
        <v>79</v>
      </c>
    </row>
    <row r="39" spans="2:3">
      <c r="B39" t="s">
        <v>80</v>
      </c>
      <c r="C39" t="s">
        <v>81</v>
      </c>
    </row>
    <row r="40" spans="2:3">
      <c r="B40" t="s">
        <v>82</v>
      </c>
      <c r="C40" t="s">
        <v>83</v>
      </c>
    </row>
    <row r="41" spans="2:3">
      <c r="B41" t="s">
        <v>84</v>
      </c>
      <c r="C41" t="s">
        <v>85</v>
      </c>
    </row>
    <row r="42" spans="2:3">
      <c r="B42" t="s">
        <v>86</v>
      </c>
      <c r="C42" t="s">
        <v>87</v>
      </c>
    </row>
    <row r="43" spans="2:3">
      <c r="B43" t="s">
        <v>88</v>
      </c>
      <c r="C43" t="s">
        <v>89</v>
      </c>
    </row>
    <row r="44" spans="2:3">
      <c r="B44" t="s">
        <v>90</v>
      </c>
      <c r="C44" t="s">
        <v>91</v>
      </c>
    </row>
    <row r="45" spans="2:3">
      <c r="B45" t="s">
        <v>92</v>
      </c>
      <c r="C45" t="s">
        <v>93</v>
      </c>
    </row>
    <row r="46" spans="2:3">
      <c r="B46" t="s">
        <v>94</v>
      </c>
      <c r="C46" t="s">
        <v>95</v>
      </c>
    </row>
    <row r="47" spans="2:3">
      <c r="B47" t="s">
        <v>96</v>
      </c>
      <c r="C47" t="s">
        <v>97</v>
      </c>
    </row>
    <row r="48" spans="2:3">
      <c r="B48" t="s">
        <v>98</v>
      </c>
      <c r="C48" t="s">
        <v>99</v>
      </c>
    </row>
    <row r="49" spans="2:3">
      <c r="B49" t="s">
        <v>100</v>
      </c>
      <c r="C49" t="s">
        <v>101</v>
      </c>
    </row>
    <row r="50" spans="2:3">
      <c r="B50" t="s">
        <v>102</v>
      </c>
      <c r="C50" t="s">
        <v>103</v>
      </c>
    </row>
    <row r="51" spans="2:3">
      <c r="B51" t="s">
        <v>104</v>
      </c>
      <c r="C51" t="s">
        <v>105</v>
      </c>
    </row>
    <row r="52" spans="2:3">
      <c r="B52" t="s">
        <v>106</v>
      </c>
      <c r="C52" t="s">
        <v>107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111"/>
  <sheetViews>
    <sheetView tabSelected="1" zoomScaleNormal="100" workbookViewId="0">
      <selection activeCell="H5" sqref="H5"/>
    </sheetView>
  </sheetViews>
  <sheetFormatPr baseColWidth="10" defaultColWidth="11.42578125" defaultRowHeight="16.5"/>
  <cols>
    <col min="1" max="1" width="37.5703125" style="8" customWidth="1"/>
    <col min="2" max="2" width="28.42578125" style="8" customWidth="1"/>
    <col min="3" max="3" width="51.7109375" style="8" customWidth="1"/>
    <col min="4" max="5" width="17.140625" style="8" customWidth="1"/>
    <col min="6" max="6" width="18.28515625" style="8" bestFit="1" customWidth="1"/>
    <col min="7" max="9" width="17.140625" style="8" customWidth="1"/>
    <col min="10" max="10" width="19.140625" style="8" bestFit="1" customWidth="1"/>
    <col min="11" max="16384" width="11.42578125" style="8"/>
  </cols>
  <sheetData>
    <row r="1" spans="1:10" ht="17.25" thickBot="1">
      <c r="A1" s="7" t="s">
        <v>1057</v>
      </c>
      <c r="B1" s="11" t="s">
        <v>108</v>
      </c>
    </row>
    <row r="2" spans="1:10" ht="17.25" thickBot="1"/>
    <row r="3" spans="1:10" ht="17.25" thickBot="1">
      <c r="A3" s="13" t="s">
        <v>1</v>
      </c>
      <c r="B3" s="10"/>
      <c r="C3" s="12"/>
      <c r="D3" s="12"/>
      <c r="E3" s="12"/>
      <c r="F3" s="12"/>
      <c r="G3" s="12"/>
      <c r="H3" s="12"/>
      <c r="I3" s="12"/>
      <c r="J3" s="12"/>
    </row>
    <row r="4" spans="1:10">
      <c r="A4" s="14"/>
      <c r="B4" s="10" t="s">
        <v>104</v>
      </c>
      <c r="C4" s="12" t="s">
        <v>105</v>
      </c>
      <c r="D4" s="12"/>
      <c r="E4" s="12"/>
      <c r="F4" s="12"/>
      <c r="G4" s="12"/>
      <c r="H4" s="12"/>
      <c r="I4" s="12"/>
      <c r="J4" s="12"/>
    </row>
    <row r="5" spans="1:10">
      <c r="A5" s="14"/>
      <c r="B5" s="10" t="s">
        <v>46</v>
      </c>
      <c r="C5" s="12" t="s">
        <v>47</v>
      </c>
      <c r="D5" s="12"/>
      <c r="E5" s="12"/>
      <c r="F5" s="12"/>
      <c r="G5" s="12"/>
      <c r="H5" s="12"/>
      <c r="I5" s="12"/>
      <c r="J5" s="12"/>
    </row>
    <row r="6" spans="1:10">
      <c r="A6" s="14"/>
      <c r="B6" s="10" t="s">
        <v>58</v>
      </c>
      <c r="C6" s="12" t="s">
        <v>59</v>
      </c>
      <c r="D6" s="12"/>
      <c r="E6" s="12"/>
      <c r="F6" s="12"/>
      <c r="G6" s="12"/>
      <c r="H6" s="12"/>
      <c r="I6" s="12"/>
      <c r="J6" s="12"/>
    </row>
    <row r="7" spans="1:10">
      <c r="A7" s="14"/>
      <c r="B7" s="10" t="s">
        <v>56</v>
      </c>
      <c r="C7" s="12" t="s">
        <v>57</v>
      </c>
      <c r="D7" s="12"/>
      <c r="E7" s="12"/>
      <c r="F7" s="12"/>
      <c r="G7" s="12"/>
      <c r="H7" s="12"/>
      <c r="I7" s="12"/>
      <c r="J7" s="12"/>
    </row>
    <row r="8" spans="1:10">
      <c r="A8" s="14"/>
      <c r="B8" s="10" t="s">
        <v>44</v>
      </c>
      <c r="C8" s="12" t="s">
        <v>45</v>
      </c>
      <c r="D8" s="12"/>
      <c r="E8" s="12"/>
      <c r="F8" s="12"/>
      <c r="G8" s="12"/>
      <c r="H8" s="12"/>
      <c r="I8" s="12"/>
      <c r="J8" s="12"/>
    </row>
    <row r="9" spans="1:10">
      <c r="A9" s="10"/>
      <c r="B9" s="10"/>
      <c r="C9" s="12"/>
      <c r="D9" s="12"/>
      <c r="E9" s="12"/>
      <c r="F9" s="12"/>
      <c r="G9" s="12"/>
      <c r="H9" s="12"/>
      <c r="I9" s="12"/>
      <c r="J9" s="12"/>
    </row>
    <row r="10" spans="1:10" ht="17.25" thickBot="1">
      <c r="C10" s="9"/>
      <c r="D10" s="9"/>
      <c r="E10" s="9"/>
      <c r="F10" s="9"/>
      <c r="G10" s="9"/>
      <c r="H10" s="9"/>
      <c r="I10" s="9"/>
      <c r="J10" s="9"/>
    </row>
    <row r="11" spans="1:10" ht="17.25" thickBot="1">
      <c r="A11" s="7" t="s">
        <v>2</v>
      </c>
      <c r="C11" s="9"/>
      <c r="D11" s="9"/>
      <c r="E11" s="9"/>
      <c r="F11" s="9"/>
      <c r="G11" s="9"/>
      <c r="H11" s="9"/>
      <c r="I11" s="9"/>
      <c r="J11" s="9"/>
    </row>
    <row r="12" spans="1:10" ht="27.75" customHeight="1">
      <c r="B12" s="15" t="s">
        <v>3</v>
      </c>
      <c r="C12" s="15" t="s">
        <v>4</v>
      </c>
      <c r="D12" s="15" t="s">
        <v>5</v>
      </c>
      <c r="E12" s="15" t="s">
        <v>6</v>
      </c>
      <c r="F12" s="15" t="s">
        <v>7</v>
      </c>
      <c r="G12" s="15" t="s">
        <v>8</v>
      </c>
      <c r="H12" s="15" t="s">
        <v>9</v>
      </c>
      <c r="I12" s="15" t="s">
        <v>10</v>
      </c>
      <c r="J12" s="16" t="s">
        <v>11</v>
      </c>
    </row>
    <row r="13" spans="1:10" ht="27.75" customHeight="1">
      <c r="B13" s="15" t="s">
        <v>109</v>
      </c>
      <c r="C13" s="36">
        <v>1930000</v>
      </c>
      <c r="D13" s="36">
        <v>9875856</v>
      </c>
      <c r="E13" s="36">
        <v>8400000</v>
      </c>
      <c r="F13" s="36">
        <v>8300000</v>
      </c>
      <c r="G13" s="36">
        <v>11445000</v>
      </c>
      <c r="H13" s="36">
        <v>2100000</v>
      </c>
      <c r="I13" s="36"/>
      <c r="J13" s="35">
        <f>SUM(C13:I13)</f>
        <v>42050856</v>
      </c>
    </row>
    <row r="14" spans="1:10" ht="27.75" customHeight="1">
      <c r="B14" s="15" t="s">
        <v>110</v>
      </c>
      <c r="C14" s="36">
        <v>7128000</v>
      </c>
      <c r="D14" s="36"/>
      <c r="E14" s="36"/>
      <c r="F14" s="36"/>
      <c r="G14" s="36"/>
      <c r="H14" s="36"/>
      <c r="I14" s="36"/>
      <c r="J14" s="35">
        <f t="shared" ref="J14:J19" si="0">SUM(C14:I14)</f>
        <v>7128000</v>
      </c>
    </row>
    <row r="15" spans="1:10" ht="27.75" customHeight="1">
      <c r="B15" s="15" t="s">
        <v>111</v>
      </c>
      <c r="C15" s="36"/>
      <c r="D15" s="36">
        <v>532500</v>
      </c>
      <c r="E15" s="36"/>
      <c r="F15" s="36"/>
      <c r="G15" s="36"/>
      <c r="H15" s="36"/>
      <c r="I15" s="36"/>
      <c r="J15" s="35">
        <f t="shared" si="0"/>
        <v>532500</v>
      </c>
    </row>
    <row r="16" spans="1:10" ht="27.75" customHeight="1">
      <c r="B16" s="15" t="s">
        <v>112</v>
      </c>
      <c r="C16" s="36"/>
      <c r="D16" s="36">
        <v>14403351</v>
      </c>
      <c r="E16" s="36">
        <v>11458467</v>
      </c>
      <c r="F16" s="36">
        <f>4718048</f>
        <v>4718048</v>
      </c>
      <c r="G16" s="36"/>
      <c r="H16" s="36"/>
      <c r="I16" s="36"/>
      <c r="J16" s="35">
        <f t="shared" si="0"/>
        <v>30579866</v>
      </c>
    </row>
    <row r="17" spans="1:10" ht="27.75" customHeight="1">
      <c r="B17" s="15" t="s">
        <v>113</v>
      </c>
      <c r="C17" s="36"/>
      <c r="D17" s="36"/>
      <c r="E17" s="36">
        <v>197000000</v>
      </c>
      <c r="F17" s="36"/>
      <c r="G17" s="36"/>
      <c r="H17" s="36"/>
      <c r="I17" s="36"/>
      <c r="J17" s="35">
        <f t="shared" si="0"/>
        <v>197000000</v>
      </c>
    </row>
    <row r="18" spans="1:10" ht="27.75" customHeight="1">
      <c r="B18" s="15" t="s">
        <v>114</v>
      </c>
      <c r="C18" s="36"/>
      <c r="D18" s="36">
        <v>1941288</v>
      </c>
      <c r="E18" s="36">
        <v>1941288</v>
      </c>
      <c r="F18" s="36">
        <f>385555</f>
        <v>385555</v>
      </c>
      <c r="G18" s="36"/>
      <c r="H18" s="36"/>
      <c r="I18" s="36"/>
      <c r="J18" s="35">
        <f t="shared" si="0"/>
        <v>4268131</v>
      </c>
    </row>
    <row r="19" spans="1:10" ht="27.75" customHeight="1">
      <c r="B19" s="15" t="s">
        <v>115</v>
      </c>
      <c r="C19" s="36"/>
      <c r="D19" s="36"/>
      <c r="E19" s="36"/>
      <c r="F19" s="36">
        <f>11496724</f>
        <v>11496724</v>
      </c>
      <c r="G19" s="36"/>
      <c r="H19" s="36"/>
      <c r="I19" s="36"/>
      <c r="J19" s="35">
        <f t="shared" si="0"/>
        <v>11496724</v>
      </c>
    </row>
    <row r="20" spans="1:10">
      <c r="B20" s="15" t="s">
        <v>11</v>
      </c>
      <c r="C20" s="105">
        <f t="shared" ref="C20:I20" si="1">SUM(C13:C19)</f>
        <v>9058000</v>
      </c>
      <c r="D20" s="105">
        <f t="shared" si="1"/>
        <v>26752995</v>
      </c>
      <c r="E20" s="105">
        <f t="shared" si="1"/>
        <v>218799755</v>
      </c>
      <c r="F20" s="105">
        <f t="shared" si="1"/>
        <v>24900327</v>
      </c>
      <c r="G20" s="105">
        <f t="shared" si="1"/>
        <v>11445000</v>
      </c>
      <c r="H20" s="105">
        <f t="shared" si="1"/>
        <v>2100000</v>
      </c>
      <c r="I20" s="105">
        <f t="shared" si="1"/>
        <v>0</v>
      </c>
      <c r="J20" s="104">
        <f>SUM(J13:J19)</f>
        <v>293056077</v>
      </c>
    </row>
    <row r="21" spans="1:10" ht="17.25" thickBot="1"/>
    <row r="22" spans="1:10" ht="17.25" thickBot="1">
      <c r="A22" s="7" t="s">
        <v>116</v>
      </c>
      <c r="B22" s="9"/>
      <c r="C22" s="9"/>
      <c r="D22" s="9"/>
      <c r="E22" s="9"/>
      <c r="F22" s="9"/>
      <c r="G22" s="9"/>
      <c r="H22" s="9"/>
      <c r="I22" s="9"/>
    </row>
    <row r="23" spans="1:10" ht="41.25" customHeight="1">
      <c r="B23" s="37" t="s">
        <v>13</v>
      </c>
      <c r="C23" s="37" t="s">
        <v>14</v>
      </c>
      <c r="D23" s="37" t="s">
        <v>15</v>
      </c>
      <c r="E23" s="37" t="s">
        <v>16</v>
      </c>
      <c r="F23" s="37" t="s">
        <v>17</v>
      </c>
      <c r="G23" s="9"/>
      <c r="H23" s="337"/>
      <c r="I23" s="9"/>
      <c r="J23" s="358"/>
    </row>
    <row r="24" spans="1:10" ht="30">
      <c r="B24" s="444" t="s">
        <v>117</v>
      </c>
      <c r="C24" s="40" t="s">
        <v>118</v>
      </c>
      <c r="D24" s="41">
        <v>1930000</v>
      </c>
      <c r="E24" s="41">
        <v>1930000</v>
      </c>
      <c r="F24" s="95">
        <v>385</v>
      </c>
      <c r="G24" s="9"/>
      <c r="H24" s="337"/>
      <c r="I24" s="337"/>
    </row>
    <row r="25" spans="1:10" ht="30">
      <c r="B25" s="444"/>
      <c r="C25" s="40" t="s">
        <v>119</v>
      </c>
      <c r="D25" s="41">
        <v>35348000</v>
      </c>
      <c r="E25" s="41">
        <v>29171583.32</v>
      </c>
      <c r="F25" s="95">
        <v>6143</v>
      </c>
      <c r="G25" s="9"/>
      <c r="H25" s="9"/>
      <c r="I25" s="9"/>
    </row>
    <row r="26" spans="1:10" ht="45">
      <c r="B26" s="444"/>
      <c r="C26" s="40" t="s">
        <v>120</v>
      </c>
      <c r="D26" s="41">
        <v>773322.93</v>
      </c>
      <c r="E26" s="41">
        <v>773322.93</v>
      </c>
      <c r="F26" s="95">
        <v>1</v>
      </c>
      <c r="G26" s="9"/>
      <c r="H26" s="9"/>
      <c r="I26" s="9"/>
    </row>
    <row r="27" spans="1:10" ht="45">
      <c r="B27" s="444"/>
      <c r="C27" s="40" t="s">
        <v>121</v>
      </c>
      <c r="D27" s="41">
        <v>33664</v>
      </c>
      <c r="E27" s="41">
        <v>33664</v>
      </c>
      <c r="F27" s="95">
        <v>1</v>
      </c>
      <c r="G27" s="9"/>
      <c r="H27" s="9"/>
      <c r="I27" s="9"/>
    </row>
    <row r="28" spans="1:10" ht="105">
      <c r="B28" s="444"/>
      <c r="C28" s="338" t="s">
        <v>122</v>
      </c>
      <c r="D28" s="41">
        <v>264030</v>
      </c>
      <c r="E28" s="41">
        <v>264030</v>
      </c>
      <c r="F28" s="95">
        <v>1</v>
      </c>
      <c r="G28" s="9"/>
      <c r="H28" s="9"/>
      <c r="I28" s="9"/>
    </row>
    <row r="29" spans="1:10">
      <c r="B29" s="444"/>
      <c r="C29" s="40" t="s">
        <v>123</v>
      </c>
      <c r="D29" s="41">
        <v>341864.69</v>
      </c>
      <c r="E29" s="41">
        <v>341864.69</v>
      </c>
      <c r="F29" s="95">
        <v>1</v>
      </c>
      <c r="G29" s="9"/>
      <c r="H29" s="9"/>
      <c r="I29" s="9"/>
    </row>
    <row r="30" spans="1:10">
      <c r="B30" s="444"/>
      <c r="C30" s="40" t="s">
        <v>124</v>
      </c>
      <c r="D30" s="41">
        <v>59805.850000000006</v>
      </c>
      <c r="E30" s="41">
        <v>59805.850000000006</v>
      </c>
      <c r="F30" s="95">
        <v>1</v>
      </c>
      <c r="G30" s="9"/>
      <c r="H30" s="9"/>
      <c r="I30" s="9"/>
    </row>
    <row r="31" spans="1:10" ht="45">
      <c r="B31" s="454" t="s">
        <v>125</v>
      </c>
      <c r="C31" s="40" t="s">
        <v>126</v>
      </c>
      <c r="D31" s="41">
        <v>5990000</v>
      </c>
      <c r="E31" s="41">
        <v>3751600.87</v>
      </c>
      <c r="F31" s="95">
        <v>74</v>
      </c>
      <c r="G31" s="9"/>
      <c r="H31" s="9"/>
      <c r="I31" s="9"/>
    </row>
    <row r="32" spans="1:10" ht="60">
      <c r="B32" s="455"/>
      <c r="C32" s="40" t="s">
        <v>127</v>
      </c>
      <c r="D32" s="41">
        <v>1712000</v>
      </c>
      <c r="E32" s="41">
        <v>1598627.68</v>
      </c>
      <c r="F32" s="95">
        <v>1</v>
      </c>
      <c r="G32" s="9"/>
      <c r="H32" s="9"/>
      <c r="I32" s="9"/>
    </row>
    <row r="33" spans="2:9" ht="60">
      <c r="B33" s="455"/>
      <c r="C33" s="40" t="s">
        <v>1058</v>
      </c>
      <c r="D33" s="41">
        <v>1153845</v>
      </c>
      <c r="E33" s="41">
        <v>1153845</v>
      </c>
      <c r="F33" s="95">
        <v>1</v>
      </c>
      <c r="G33" s="9"/>
      <c r="H33" s="9"/>
      <c r="I33" s="9"/>
    </row>
    <row r="34" spans="2:9" ht="60">
      <c r="B34" s="455"/>
      <c r="C34" s="40" t="s">
        <v>1110</v>
      </c>
      <c r="D34" s="41">
        <v>1712000</v>
      </c>
      <c r="E34" s="41">
        <v>1712000</v>
      </c>
      <c r="F34" s="95">
        <v>2</v>
      </c>
      <c r="G34" s="9"/>
      <c r="H34" s="9"/>
      <c r="I34" s="9"/>
    </row>
    <row r="35" spans="2:9" ht="30">
      <c r="B35" s="95" t="s">
        <v>128</v>
      </c>
      <c r="C35" s="40" t="s">
        <v>129</v>
      </c>
      <c r="D35" s="41">
        <v>513330</v>
      </c>
      <c r="E35" s="41">
        <v>497743.08</v>
      </c>
      <c r="F35" s="95">
        <v>8</v>
      </c>
      <c r="G35" s="9"/>
      <c r="H35" s="9"/>
      <c r="I35" s="9"/>
    </row>
    <row r="36" spans="2:9" ht="45">
      <c r="B36" s="444" t="s">
        <v>130</v>
      </c>
      <c r="C36" s="40" t="s">
        <v>131</v>
      </c>
      <c r="D36" s="41">
        <v>13893189.43</v>
      </c>
      <c r="E36" s="41">
        <v>12824847.560000001</v>
      </c>
      <c r="F36" s="95">
        <v>1165</v>
      </c>
      <c r="G36" s="9"/>
      <c r="H36" s="9"/>
      <c r="I36" s="9"/>
    </row>
    <row r="37" spans="2:9" ht="30.75" customHeight="1">
      <c r="B37" s="444"/>
      <c r="C37" s="40" t="s">
        <v>133</v>
      </c>
      <c r="D37" s="41">
        <v>2305087.63</v>
      </c>
      <c r="E37" s="41">
        <v>2305087.63</v>
      </c>
      <c r="F37" s="95">
        <v>827</v>
      </c>
      <c r="G37" s="9"/>
      <c r="H37" s="9"/>
      <c r="I37" s="9"/>
    </row>
    <row r="38" spans="2:9" ht="30">
      <c r="B38" s="444"/>
      <c r="C38" s="1" t="s">
        <v>134</v>
      </c>
      <c r="D38" s="41">
        <v>2856537</v>
      </c>
      <c r="E38" s="41">
        <v>1757558.25</v>
      </c>
      <c r="F38" s="95">
        <v>47</v>
      </c>
      <c r="G38" s="9"/>
      <c r="H38" s="9"/>
      <c r="I38" s="9"/>
    </row>
    <row r="39" spans="2:9" ht="30">
      <c r="B39" s="444"/>
      <c r="C39" s="1" t="s">
        <v>135</v>
      </c>
      <c r="D39" s="41">
        <v>184729.34</v>
      </c>
      <c r="E39" s="41">
        <v>184729.34</v>
      </c>
      <c r="F39" s="95">
        <v>1</v>
      </c>
      <c r="G39" s="9"/>
      <c r="H39" s="9"/>
      <c r="I39" s="9"/>
    </row>
    <row r="40" spans="2:9" ht="90">
      <c r="B40" s="444"/>
      <c r="C40" s="40" t="s">
        <v>136</v>
      </c>
      <c r="D40" s="41">
        <v>543292.5</v>
      </c>
      <c r="E40" s="41">
        <v>543292.5</v>
      </c>
      <c r="F40" s="95">
        <v>1</v>
      </c>
      <c r="G40" s="9"/>
      <c r="H40" s="9"/>
      <c r="I40" s="9"/>
    </row>
    <row r="41" spans="2:9" ht="30">
      <c r="B41" s="444"/>
      <c r="C41" s="1" t="s">
        <v>137</v>
      </c>
      <c r="D41" s="41">
        <v>473993.44</v>
      </c>
      <c r="E41" s="41">
        <v>473993.44</v>
      </c>
      <c r="F41" s="95">
        <v>1</v>
      </c>
      <c r="G41" s="9"/>
      <c r="H41" s="9"/>
      <c r="I41" s="9"/>
    </row>
    <row r="42" spans="2:9" ht="45">
      <c r="B42" s="419" t="s">
        <v>1059</v>
      </c>
      <c r="C42" s="40" t="s">
        <v>132</v>
      </c>
      <c r="D42" s="41">
        <v>24410757.16</v>
      </c>
      <c r="E42" s="41">
        <v>24410757.16</v>
      </c>
      <c r="F42" s="95">
        <v>6196</v>
      </c>
      <c r="G42" s="9"/>
      <c r="H42" s="9"/>
      <c r="I42" s="9"/>
    </row>
    <row r="43" spans="2:9" ht="45">
      <c r="B43" s="446" t="s">
        <v>138</v>
      </c>
      <c r="C43" s="40" t="s">
        <v>139</v>
      </c>
      <c r="D43" s="41">
        <v>367676.12</v>
      </c>
      <c r="E43" s="41">
        <v>229399.9</v>
      </c>
      <c r="F43" s="95">
        <v>1</v>
      </c>
      <c r="G43" s="9"/>
      <c r="H43" s="9"/>
      <c r="I43" s="9"/>
    </row>
    <row r="44" spans="2:9" ht="75">
      <c r="B44" s="447"/>
      <c r="C44" s="40" t="s">
        <v>140</v>
      </c>
      <c r="D44" s="41">
        <v>19360</v>
      </c>
      <c r="E44" s="41">
        <v>15569.2</v>
      </c>
      <c r="F44" s="95">
        <v>1</v>
      </c>
      <c r="G44" s="9"/>
      <c r="H44" s="9"/>
      <c r="I44" s="9"/>
    </row>
    <row r="45" spans="2:9" ht="60">
      <c r="B45" s="446" t="s">
        <v>141</v>
      </c>
      <c r="C45" s="40" t="s">
        <v>142</v>
      </c>
      <c r="D45" s="41">
        <v>20000000</v>
      </c>
      <c r="E45" s="41">
        <v>964364.33000000007</v>
      </c>
      <c r="F45" s="95">
        <v>37</v>
      </c>
      <c r="G45" s="9"/>
      <c r="H45" s="9"/>
      <c r="I45" s="9"/>
    </row>
    <row r="46" spans="2:9" ht="60">
      <c r="B46" s="448"/>
      <c r="C46" s="40" t="s">
        <v>143</v>
      </c>
      <c r="D46" s="41">
        <v>10000000</v>
      </c>
      <c r="E46" s="41">
        <v>3756404.98</v>
      </c>
      <c r="F46" s="95">
        <v>22</v>
      </c>
      <c r="G46" s="9"/>
      <c r="H46" s="9"/>
      <c r="I46" s="9"/>
    </row>
    <row r="47" spans="2:9" ht="45">
      <c r="B47" s="448"/>
      <c r="C47" s="40" t="s">
        <v>144</v>
      </c>
      <c r="D47" s="41">
        <v>316858.88</v>
      </c>
      <c r="E47" s="41">
        <v>316858.88</v>
      </c>
      <c r="F47" s="95">
        <v>1</v>
      </c>
      <c r="G47" s="9"/>
      <c r="H47" s="9"/>
      <c r="I47" s="9"/>
    </row>
    <row r="48" spans="2:9" ht="60">
      <c r="B48" s="448"/>
      <c r="C48" s="40" t="s">
        <v>145</v>
      </c>
      <c r="D48" s="41">
        <v>10000000</v>
      </c>
      <c r="E48" s="41">
        <v>36738</v>
      </c>
      <c r="F48" s="95">
        <v>1</v>
      </c>
      <c r="G48" s="9"/>
      <c r="H48" s="9"/>
      <c r="I48" s="9"/>
    </row>
    <row r="49" spans="2:9" ht="75">
      <c r="B49" s="448"/>
      <c r="C49" s="40" t="s">
        <v>146</v>
      </c>
      <c r="D49" s="41">
        <v>15000000</v>
      </c>
      <c r="E49" s="41">
        <v>4028068.94</v>
      </c>
      <c r="F49" s="95">
        <v>32</v>
      </c>
      <c r="G49" s="9"/>
      <c r="H49" s="9"/>
      <c r="I49" s="9"/>
    </row>
    <row r="50" spans="2:9" ht="45">
      <c r="B50" s="448"/>
      <c r="C50" s="40" t="s">
        <v>147</v>
      </c>
      <c r="D50" s="41">
        <v>3092174.78</v>
      </c>
      <c r="E50" s="41">
        <v>3092174.78</v>
      </c>
      <c r="F50" s="95">
        <v>47</v>
      </c>
      <c r="G50" s="9"/>
      <c r="H50" s="9"/>
      <c r="I50" s="9"/>
    </row>
    <row r="51" spans="2:9" ht="60">
      <c r="B51" s="448"/>
      <c r="C51" s="40" t="s">
        <v>148</v>
      </c>
      <c r="D51" s="41">
        <v>25000000</v>
      </c>
      <c r="E51" s="41">
        <v>1854419.75</v>
      </c>
      <c r="F51" s="95">
        <v>21</v>
      </c>
      <c r="G51" s="9"/>
      <c r="H51" s="9"/>
      <c r="I51" s="9"/>
    </row>
    <row r="52" spans="2:9" ht="75">
      <c r="B52" s="448"/>
      <c r="C52" s="40" t="s">
        <v>149</v>
      </c>
      <c r="D52" s="41">
        <v>2365396.0699999998</v>
      </c>
      <c r="E52" s="41">
        <v>2365396.0699999998</v>
      </c>
      <c r="F52" s="95">
        <v>25</v>
      </c>
      <c r="G52" s="9"/>
      <c r="H52" s="9"/>
      <c r="I52" s="9"/>
    </row>
    <row r="53" spans="2:9" ht="30">
      <c r="B53" s="448"/>
      <c r="C53" s="40" t="s">
        <v>150</v>
      </c>
      <c r="D53" s="41">
        <v>8600000</v>
      </c>
      <c r="E53" s="41">
        <v>1708894</v>
      </c>
      <c r="F53" s="95">
        <v>4</v>
      </c>
      <c r="G53" s="9"/>
      <c r="H53" s="9"/>
      <c r="I53" s="9"/>
    </row>
    <row r="54" spans="2:9" ht="45">
      <c r="B54" s="448"/>
      <c r="C54" s="40" t="s">
        <v>151</v>
      </c>
      <c r="D54" s="41">
        <v>10000000</v>
      </c>
      <c r="E54" s="41">
        <v>20000</v>
      </c>
      <c r="F54" s="95">
        <v>1</v>
      </c>
      <c r="G54" s="9"/>
      <c r="H54" s="9"/>
      <c r="I54" s="9"/>
    </row>
    <row r="55" spans="2:9" ht="45">
      <c r="B55" s="448"/>
      <c r="C55" s="40" t="s">
        <v>152</v>
      </c>
      <c r="D55" s="41">
        <v>5000000</v>
      </c>
      <c r="E55" s="41">
        <v>78230.86</v>
      </c>
      <c r="F55" s="95">
        <v>1</v>
      </c>
      <c r="G55" s="9"/>
      <c r="H55" s="9"/>
      <c r="I55" s="9"/>
    </row>
    <row r="56" spans="2:9" ht="30">
      <c r="B56" s="448"/>
      <c r="C56" s="40" t="s">
        <v>153</v>
      </c>
      <c r="D56" s="41">
        <v>30000000</v>
      </c>
      <c r="E56" s="41">
        <v>20467248.280000001</v>
      </c>
      <c r="F56" s="95">
        <v>2</v>
      </c>
      <c r="G56" s="9"/>
      <c r="H56" s="9"/>
      <c r="I56" s="9"/>
    </row>
    <row r="57" spans="2:9" ht="60">
      <c r="B57" s="448"/>
      <c r="C57" s="40" t="s">
        <v>154</v>
      </c>
      <c r="D57" s="41">
        <v>5650171.1900000004</v>
      </c>
      <c r="E57" s="41">
        <v>5650171.1900000004</v>
      </c>
      <c r="F57" s="95">
        <v>24</v>
      </c>
      <c r="G57" s="9"/>
      <c r="H57" s="9"/>
      <c r="I57" s="9"/>
    </row>
    <row r="58" spans="2:9" ht="45">
      <c r="B58" s="448"/>
      <c r="C58" s="40" t="s">
        <v>155</v>
      </c>
      <c r="D58" s="41">
        <v>15000000</v>
      </c>
      <c r="E58" s="41">
        <v>2958258.51</v>
      </c>
      <c r="F58" s="95">
        <v>28</v>
      </c>
      <c r="G58" s="9"/>
      <c r="H58" s="9"/>
      <c r="I58" s="9"/>
    </row>
    <row r="59" spans="2:9" ht="60">
      <c r="B59" s="448"/>
      <c r="C59" s="40" t="s">
        <v>156</v>
      </c>
      <c r="D59" s="41">
        <v>42000000</v>
      </c>
      <c r="E59" s="41">
        <v>36329910.039999999</v>
      </c>
      <c r="F59" s="95">
        <v>5150</v>
      </c>
      <c r="G59" s="9"/>
      <c r="H59" s="9"/>
      <c r="I59" s="9"/>
    </row>
    <row r="60" spans="2:9" ht="60">
      <c r="B60" s="448"/>
      <c r="C60" s="40" t="s">
        <v>157</v>
      </c>
      <c r="D60" s="41">
        <v>8000000</v>
      </c>
      <c r="E60" s="41">
        <v>235829.16</v>
      </c>
      <c r="F60" s="95">
        <v>16</v>
      </c>
      <c r="G60" s="9"/>
      <c r="H60" s="9"/>
      <c r="I60" s="9"/>
    </row>
    <row r="61" spans="2:9" ht="75">
      <c r="B61" s="448"/>
      <c r="C61" s="40" t="s">
        <v>158</v>
      </c>
      <c r="D61" s="41">
        <v>28000000</v>
      </c>
      <c r="E61" s="41">
        <v>19092580.5</v>
      </c>
      <c r="F61" s="95">
        <v>784</v>
      </c>
      <c r="G61" s="9"/>
      <c r="H61" s="9"/>
      <c r="I61" s="9"/>
    </row>
    <row r="62" spans="2:9" ht="135">
      <c r="B62" s="448"/>
      <c r="C62" s="40" t="s">
        <v>159</v>
      </c>
      <c r="D62" s="41">
        <v>10000000</v>
      </c>
      <c r="E62" s="41">
        <v>536630</v>
      </c>
      <c r="F62" s="95">
        <v>14</v>
      </c>
      <c r="G62" s="9"/>
      <c r="H62" s="9"/>
      <c r="I62" s="9"/>
    </row>
    <row r="63" spans="2:9">
      <c r="B63" s="448"/>
      <c r="C63" s="40" t="s">
        <v>160</v>
      </c>
      <c r="D63" s="41">
        <v>1339870.54</v>
      </c>
      <c r="E63" s="41">
        <v>1339870.54</v>
      </c>
      <c r="F63" s="95">
        <v>1</v>
      </c>
      <c r="G63" s="9"/>
      <c r="H63" s="9"/>
      <c r="I63" s="9"/>
    </row>
    <row r="64" spans="2:9" ht="30">
      <c r="B64" s="448"/>
      <c r="C64" s="40" t="s">
        <v>161</v>
      </c>
      <c r="D64" s="41">
        <v>1960068.38</v>
      </c>
      <c r="E64" s="41">
        <v>1587121.96</v>
      </c>
      <c r="F64" s="95">
        <v>5</v>
      </c>
      <c r="G64" s="9"/>
      <c r="H64" s="9"/>
      <c r="I64" s="9"/>
    </row>
    <row r="65" spans="2:9" ht="45">
      <c r="B65" s="448"/>
      <c r="C65" s="40" t="s">
        <v>162</v>
      </c>
      <c r="D65" s="41">
        <v>1298710.6499999999</v>
      </c>
      <c r="E65" s="41">
        <v>928651.75</v>
      </c>
      <c r="F65" s="95">
        <v>3</v>
      </c>
      <c r="G65" s="9"/>
      <c r="H65" s="9"/>
      <c r="I65" s="9"/>
    </row>
    <row r="66" spans="2:9" ht="45">
      <c r="B66" s="448"/>
      <c r="C66" s="40" t="s">
        <v>163</v>
      </c>
      <c r="D66" s="41">
        <v>88853.75</v>
      </c>
      <c r="E66" s="41">
        <v>88853.75</v>
      </c>
      <c r="F66" s="95">
        <v>1</v>
      </c>
      <c r="G66" s="9"/>
      <c r="H66" s="9"/>
      <c r="I66" s="9"/>
    </row>
    <row r="67" spans="2:9" ht="75">
      <c r="B67" s="448"/>
      <c r="C67" s="40" t="s">
        <v>164</v>
      </c>
      <c r="D67" s="41">
        <v>1221556.3</v>
      </c>
      <c r="E67" s="41">
        <v>1221556.3</v>
      </c>
      <c r="F67" s="95">
        <v>1</v>
      </c>
      <c r="G67" s="9"/>
      <c r="H67" s="9"/>
      <c r="I67" s="9"/>
    </row>
    <row r="68" spans="2:9" ht="105">
      <c r="B68" s="448"/>
      <c r="C68" s="40" t="s">
        <v>165</v>
      </c>
      <c r="D68" s="41">
        <v>99220</v>
      </c>
      <c r="E68" s="41">
        <v>75778.27</v>
      </c>
      <c r="F68" s="95">
        <v>1</v>
      </c>
      <c r="G68" s="9"/>
      <c r="H68" s="359"/>
      <c r="I68" s="9"/>
    </row>
    <row r="69" spans="2:9" ht="45">
      <c r="B69" s="448"/>
      <c r="C69" s="40" t="s">
        <v>167</v>
      </c>
      <c r="D69" s="41">
        <v>1316822.0900000001</v>
      </c>
      <c r="E69" s="41">
        <v>805628.84</v>
      </c>
      <c r="F69" s="95">
        <v>2</v>
      </c>
      <c r="G69" s="9"/>
      <c r="H69" s="9"/>
      <c r="I69" s="9"/>
    </row>
    <row r="70" spans="2:9" ht="60">
      <c r="B70" s="448"/>
      <c r="C70" s="338" t="s">
        <v>1060</v>
      </c>
      <c r="D70" s="41">
        <v>976989.86</v>
      </c>
      <c r="E70" s="41">
        <v>564205.56999999995</v>
      </c>
      <c r="F70" s="95">
        <v>2</v>
      </c>
      <c r="G70" s="9"/>
      <c r="H70" s="9"/>
      <c r="I70" s="9"/>
    </row>
    <row r="71" spans="2:9" ht="45">
      <c r="B71" s="448"/>
      <c r="C71" s="338" t="s">
        <v>166</v>
      </c>
      <c r="D71" s="41">
        <v>793392.51</v>
      </c>
      <c r="E71" s="41">
        <v>773492.5</v>
      </c>
      <c r="F71" s="95">
        <v>1</v>
      </c>
      <c r="G71" s="9"/>
      <c r="H71" s="9"/>
      <c r="I71" s="9"/>
    </row>
    <row r="72" spans="2:9" ht="105">
      <c r="B72" s="448"/>
      <c r="C72" s="338" t="s">
        <v>1061</v>
      </c>
      <c r="D72" s="41">
        <v>4840632.5599999996</v>
      </c>
      <c r="E72" s="41"/>
      <c r="F72" s="95"/>
      <c r="G72" s="9"/>
      <c r="H72" s="9"/>
      <c r="I72" s="9"/>
    </row>
    <row r="73" spans="2:9" ht="75">
      <c r="B73" s="448"/>
      <c r="C73" s="338" t="s">
        <v>1062</v>
      </c>
      <c r="D73" s="41">
        <v>2689694.48</v>
      </c>
      <c r="E73" s="41"/>
      <c r="F73" s="95"/>
      <c r="G73" s="9"/>
      <c r="H73" s="9"/>
      <c r="I73" s="9"/>
    </row>
    <row r="74" spans="2:9" ht="75">
      <c r="B74" s="448"/>
      <c r="C74" s="338" t="s">
        <v>1063</v>
      </c>
      <c r="D74" s="41">
        <v>6247589.5999999996</v>
      </c>
      <c r="E74" s="41"/>
      <c r="F74" s="95"/>
      <c r="G74" s="9"/>
      <c r="H74" s="359"/>
      <c r="I74" s="9"/>
    </row>
    <row r="75" spans="2:9" ht="60">
      <c r="B75" s="448"/>
      <c r="C75" s="40" t="s">
        <v>1064</v>
      </c>
      <c r="D75" s="41">
        <v>1184221.79</v>
      </c>
      <c r="E75" s="41"/>
      <c r="F75" s="95"/>
      <c r="G75" s="9"/>
      <c r="H75" s="9"/>
      <c r="I75" s="9"/>
    </row>
    <row r="76" spans="2:9" ht="105">
      <c r="B76" s="448"/>
      <c r="C76" s="40" t="s">
        <v>1065</v>
      </c>
      <c r="D76" s="41">
        <v>727667.41</v>
      </c>
      <c r="E76" s="41"/>
      <c r="F76" s="95"/>
      <c r="G76" s="9"/>
      <c r="H76" s="9"/>
      <c r="I76" s="9"/>
    </row>
    <row r="77" spans="2:9" ht="45">
      <c r="B77" s="448"/>
      <c r="C77" s="40" t="s">
        <v>1111</v>
      </c>
      <c r="D77" s="420">
        <v>2244693.7799999998</v>
      </c>
      <c r="E77" s="41"/>
      <c r="F77" s="95"/>
      <c r="G77" s="9"/>
      <c r="H77" s="9"/>
      <c r="I77" s="9"/>
    </row>
    <row r="78" spans="2:9" ht="60">
      <c r="B78" s="448"/>
      <c r="C78" s="40" t="s">
        <v>1112</v>
      </c>
      <c r="D78" s="420">
        <v>54208</v>
      </c>
      <c r="E78" s="41"/>
      <c r="F78" s="95"/>
      <c r="G78" s="9"/>
      <c r="H78" s="9"/>
      <c r="I78" s="9"/>
    </row>
    <row r="79" spans="2:9">
      <c r="B79" s="447"/>
      <c r="C79" s="40" t="s">
        <v>168</v>
      </c>
      <c r="D79" s="41">
        <v>137211.63</v>
      </c>
      <c r="E79" s="41">
        <v>137211.63</v>
      </c>
      <c r="F79" s="95">
        <v>1</v>
      </c>
      <c r="G79" s="9"/>
      <c r="H79" s="359"/>
      <c r="I79" s="9"/>
    </row>
    <row r="80" spans="2:9">
      <c r="B80" s="26" t="s">
        <v>11</v>
      </c>
      <c r="C80" s="381">
        <v>56</v>
      </c>
      <c r="D80" s="382">
        <f>SUM(D24:D79)</f>
        <v>370132489.34000003</v>
      </c>
      <c r="E80" s="382">
        <f>SUM(E24:E79)</f>
        <v>195047871.78000003</v>
      </c>
      <c r="F80" s="380">
        <f>SUM(F24:F79)</f>
        <v>21087</v>
      </c>
      <c r="G80" s="9"/>
      <c r="H80" s="359"/>
      <c r="I80" s="9"/>
    </row>
    <row r="81" spans="1:10">
      <c r="B81" s="385" t="s">
        <v>169</v>
      </c>
      <c r="C81" s="26"/>
      <c r="D81" s="384">
        <v>77076412.340000004</v>
      </c>
      <c r="E81" s="26"/>
      <c r="F81" s="26"/>
      <c r="G81" s="9"/>
      <c r="H81" s="359"/>
      <c r="I81" s="9"/>
    </row>
    <row r="82" spans="1:10">
      <c r="B82" s="92"/>
      <c r="C82" s="93"/>
      <c r="D82" s="93"/>
      <c r="E82" s="93"/>
      <c r="F82" s="93"/>
      <c r="G82" s="9"/>
      <c r="H82" s="9"/>
      <c r="I82" s="9"/>
    </row>
    <row r="83" spans="1:10" ht="18" customHeight="1">
      <c r="B83" s="9"/>
      <c r="C83" s="9"/>
      <c r="D83" s="9"/>
      <c r="E83" s="9"/>
      <c r="F83" s="9"/>
      <c r="G83" s="359"/>
      <c r="H83" s="9"/>
      <c r="I83" s="9"/>
    </row>
    <row r="84" spans="1:10" ht="39" customHeight="1">
      <c r="B84" s="39" t="s">
        <v>170</v>
      </c>
      <c r="C84" s="44" t="s">
        <v>20</v>
      </c>
      <c r="D84" s="44" t="s">
        <v>15</v>
      </c>
      <c r="E84" s="44" t="s">
        <v>16</v>
      </c>
      <c r="F84" s="44" t="s">
        <v>22</v>
      </c>
      <c r="G84" s="44" t="s">
        <v>23</v>
      </c>
      <c r="H84" s="44" t="s">
        <v>24</v>
      </c>
      <c r="I84" s="9"/>
    </row>
    <row r="85" spans="1:10">
      <c r="B85" s="99" t="s">
        <v>171</v>
      </c>
      <c r="C85" s="46">
        <f>J13</f>
        <v>42050856</v>
      </c>
      <c r="D85" s="217">
        <f>SUM(D24:D30)</f>
        <v>38750687.469999999</v>
      </c>
      <c r="E85" s="217">
        <f>SUM(E24:E30)</f>
        <v>32574270.790000003</v>
      </c>
      <c r="F85" s="47">
        <f>D85/C85</f>
        <v>0.92151958737772188</v>
      </c>
      <c r="G85" s="47">
        <f>E85/D85</f>
        <v>0.84061142954478796</v>
      </c>
      <c r="H85" s="47">
        <f>E85/C85</f>
        <v>0.7746398976991099</v>
      </c>
      <c r="I85" s="9"/>
    </row>
    <row r="86" spans="1:10">
      <c r="B86" s="99" t="s">
        <v>172</v>
      </c>
      <c r="C86" s="67">
        <f>J14+J15</f>
        <v>7660500</v>
      </c>
      <c r="D86" s="217">
        <f>SUM(D31:D35)</f>
        <v>11081175</v>
      </c>
      <c r="E86" s="217">
        <f>SUM(E31:E35)</f>
        <v>8713816.629999999</v>
      </c>
      <c r="F86" s="47">
        <f t="shared" ref="F86:G89" si="2">D86/C86</f>
        <v>1.4465341687879381</v>
      </c>
      <c r="G86" s="47">
        <f t="shared" si="2"/>
        <v>0.78636215293053302</v>
      </c>
      <c r="H86" s="47">
        <f t="shared" ref="H86:H89" si="3">E86/C86</f>
        <v>1.1374997232556621</v>
      </c>
      <c r="I86" s="9"/>
    </row>
    <row r="87" spans="1:10">
      <c r="B87" s="99" t="s">
        <v>1066</v>
      </c>
      <c r="C87" s="67">
        <f>J16+J17+J18</f>
        <v>231847997</v>
      </c>
      <c r="D87" s="383">
        <f>SUM(D36:D79)-D81</f>
        <v>243224214.53</v>
      </c>
      <c r="E87" s="240">
        <f>SUM(E36:E79)</f>
        <v>153759784.36000001</v>
      </c>
      <c r="F87" s="371">
        <f t="shared" si="2"/>
        <v>1.0490675687398758</v>
      </c>
      <c r="G87" s="47">
        <f t="shared" si="2"/>
        <v>0.63217301228465816</v>
      </c>
      <c r="H87" s="47">
        <f t="shared" si="3"/>
        <v>0.66319220502042986</v>
      </c>
      <c r="I87" s="9"/>
    </row>
    <row r="88" spans="1:10">
      <c r="B88" s="99" t="s">
        <v>173</v>
      </c>
      <c r="C88" s="46">
        <f>J19</f>
        <v>11496724</v>
      </c>
      <c r="D88" s="217">
        <v>0</v>
      </c>
      <c r="E88" s="217">
        <v>0</v>
      </c>
      <c r="F88" s="47">
        <f t="shared" si="2"/>
        <v>0</v>
      </c>
      <c r="G88" s="47" t="s">
        <v>174</v>
      </c>
      <c r="H88" s="47">
        <f>E88/C88</f>
        <v>0</v>
      </c>
      <c r="I88" s="9"/>
      <c r="J88" s="363"/>
    </row>
    <row r="89" spans="1:10">
      <c r="B89" s="45"/>
      <c r="C89" s="46">
        <f>SUM(C85:C88)</f>
        <v>293056077</v>
      </c>
      <c r="D89" s="217">
        <f t="shared" ref="D89" si="4">SUM(D85:D88)</f>
        <v>293056077</v>
      </c>
      <c r="E89" s="46">
        <f>SUM(E85:E88)</f>
        <v>195047871.78000003</v>
      </c>
      <c r="F89" s="47">
        <f t="shared" si="2"/>
        <v>1</v>
      </c>
      <c r="G89" s="47">
        <f t="shared" si="2"/>
        <v>0.66556501327901152</v>
      </c>
      <c r="H89" s="47">
        <f t="shared" si="3"/>
        <v>0.66556501327901152</v>
      </c>
      <c r="I89" s="9"/>
    </row>
    <row r="90" spans="1:10">
      <c r="B90" s="9"/>
      <c r="C90" s="9"/>
      <c r="D90" s="9"/>
      <c r="E90" s="9"/>
      <c r="F90" s="9"/>
      <c r="G90" s="9"/>
      <c r="H90" s="9"/>
      <c r="I90" s="9"/>
    </row>
    <row r="91" spans="1:10" ht="17.25" thickBot="1"/>
    <row r="92" spans="1:10" ht="17.25" thickBot="1">
      <c r="A92" s="20" t="s">
        <v>175</v>
      </c>
    </row>
    <row r="93" spans="1:10">
      <c r="B93" s="21" t="s">
        <v>13</v>
      </c>
      <c r="C93" s="22" t="s">
        <v>14</v>
      </c>
      <c r="D93" s="23" t="s">
        <v>16</v>
      </c>
      <c r="E93" s="23" t="s">
        <v>17</v>
      </c>
      <c r="F93" s="445" t="s">
        <v>26</v>
      </c>
      <c r="G93" s="445"/>
      <c r="H93" s="445"/>
      <c r="I93" s="445"/>
    </row>
    <row r="94" spans="1:10" ht="32.25">
      <c r="B94" s="450" t="s">
        <v>117</v>
      </c>
      <c r="C94" s="349" t="s">
        <v>176</v>
      </c>
      <c r="D94" s="332">
        <v>1058600</v>
      </c>
      <c r="E94" s="350">
        <v>1</v>
      </c>
      <c r="F94" s="443" t="s">
        <v>177</v>
      </c>
      <c r="G94" s="443"/>
      <c r="H94" s="443"/>
      <c r="I94" s="443"/>
    </row>
    <row r="95" spans="1:10" ht="32.25">
      <c r="B95" s="451"/>
      <c r="C95" s="349" t="s">
        <v>178</v>
      </c>
      <c r="D95" s="332">
        <v>1295806.3700000001</v>
      </c>
      <c r="E95" s="350">
        <v>2</v>
      </c>
      <c r="F95" s="443" t="s">
        <v>179</v>
      </c>
      <c r="G95" s="443"/>
      <c r="H95" s="443"/>
      <c r="I95" s="443"/>
    </row>
    <row r="96" spans="1:10">
      <c r="B96" s="451"/>
      <c r="C96" s="241" t="s">
        <v>180</v>
      </c>
      <c r="D96" s="242">
        <v>1867257</v>
      </c>
      <c r="E96" s="110">
        <v>4</v>
      </c>
      <c r="F96" s="449" t="s">
        <v>181</v>
      </c>
      <c r="G96" s="449"/>
      <c r="H96" s="449"/>
      <c r="I96" s="449"/>
    </row>
    <row r="97" spans="2:9">
      <c r="B97" s="452"/>
      <c r="C97" s="241" t="s">
        <v>182</v>
      </c>
      <c r="D97" s="242">
        <v>1343342.22</v>
      </c>
      <c r="E97" s="110">
        <v>1</v>
      </c>
      <c r="F97" s="449" t="s">
        <v>183</v>
      </c>
      <c r="G97" s="449"/>
      <c r="H97" s="449"/>
      <c r="I97" s="449"/>
    </row>
    <row r="98" spans="2:9" ht="45" customHeight="1">
      <c r="B98" s="248" t="s">
        <v>128</v>
      </c>
      <c r="C98" s="249" t="s">
        <v>184</v>
      </c>
      <c r="D98" s="332">
        <v>1852711.42</v>
      </c>
      <c r="E98" s="251">
        <v>5</v>
      </c>
      <c r="F98" s="443" t="s">
        <v>185</v>
      </c>
      <c r="G98" s="443"/>
      <c r="H98" s="443"/>
      <c r="I98" s="443"/>
    </row>
    <row r="99" spans="2:9" ht="30" customHeight="1">
      <c r="B99" s="434" t="s">
        <v>186</v>
      </c>
      <c r="C99" s="249" t="s">
        <v>187</v>
      </c>
      <c r="D99" s="332">
        <v>227241.1</v>
      </c>
      <c r="E99" s="251">
        <v>3</v>
      </c>
      <c r="F99" s="443" t="s">
        <v>188</v>
      </c>
      <c r="G99" s="443"/>
      <c r="H99" s="443"/>
      <c r="I99" s="443"/>
    </row>
    <row r="100" spans="2:9" ht="16.5" customHeight="1">
      <c r="B100" s="435"/>
      <c r="C100" s="249" t="s">
        <v>189</v>
      </c>
      <c r="D100" s="332">
        <v>299425.59999999998</v>
      </c>
      <c r="E100" s="251">
        <v>1</v>
      </c>
      <c r="F100" s="436" t="s">
        <v>190</v>
      </c>
      <c r="G100" s="437"/>
      <c r="H100" s="437"/>
      <c r="I100" s="438"/>
    </row>
    <row r="101" spans="2:9" ht="16.5" customHeight="1">
      <c r="B101" s="248" t="s">
        <v>138</v>
      </c>
      <c r="C101" s="249" t="s">
        <v>191</v>
      </c>
      <c r="D101" s="332">
        <v>73250</v>
      </c>
      <c r="E101" s="251">
        <v>2</v>
      </c>
      <c r="F101" s="439" t="s">
        <v>192</v>
      </c>
      <c r="G101" s="439"/>
      <c r="H101" s="439"/>
      <c r="I101" s="439"/>
    </row>
    <row r="102" spans="2:9" ht="45" customHeight="1">
      <c r="B102" s="411" t="s">
        <v>141</v>
      </c>
      <c r="C102" s="412" t="s">
        <v>193</v>
      </c>
      <c r="D102" s="332">
        <v>28053016.559999999</v>
      </c>
      <c r="E102" s="413">
        <v>11</v>
      </c>
      <c r="F102" s="440" t="s">
        <v>194</v>
      </c>
      <c r="G102" s="440"/>
      <c r="H102" s="440"/>
      <c r="I102" s="440"/>
    </row>
    <row r="103" spans="2:9" ht="45" customHeight="1">
      <c r="B103" s="411" t="s">
        <v>1123</v>
      </c>
      <c r="C103" s="412" t="s">
        <v>1124</v>
      </c>
      <c r="D103" s="332">
        <v>529510</v>
      </c>
      <c r="E103" s="413">
        <v>1</v>
      </c>
      <c r="F103" s="440" t="s">
        <v>1125</v>
      </c>
      <c r="G103" s="440"/>
      <c r="H103" s="440"/>
      <c r="I103" s="440"/>
    </row>
    <row r="104" spans="2:9" ht="45" customHeight="1">
      <c r="B104" s="453" t="s">
        <v>195</v>
      </c>
      <c r="C104" s="414" t="s">
        <v>196</v>
      </c>
      <c r="D104" s="415">
        <v>2925000</v>
      </c>
      <c r="E104" s="258">
        <v>1</v>
      </c>
      <c r="F104" s="433" t="s">
        <v>197</v>
      </c>
      <c r="G104" s="433"/>
      <c r="H104" s="433"/>
      <c r="I104" s="433"/>
    </row>
    <row r="105" spans="2:9" ht="45" customHeight="1">
      <c r="B105" s="453"/>
      <c r="C105" s="414" t="s">
        <v>198</v>
      </c>
      <c r="D105" s="415">
        <v>6729002.6600000001</v>
      </c>
      <c r="E105" s="258">
        <v>1</v>
      </c>
      <c r="F105" s="433" t="s">
        <v>199</v>
      </c>
      <c r="G105" s="433"/>
      <c r="H105" s="433"/>
      <c r="I105" s="433"/>
    </row>
    <row r="106" spans="2:9">
      <c r="B106" s="272" t="s">
        <v>11</v>
      </c>
      <c r="C106" s="333">
        <v>12</v>
      </c>
      <c r="D106" s="334">
        <f>SUM(D94:D105)</f>
        <v>46254162.929999992</v>
      </c>
      <c r="E106" s="333">
        <f>SUM(E94:E105)</f>
        <v>33</v>
      </c>
      <c r="F106" s="441"/>
      <c r="G106" s="441"/>
      <c r="H106" s="441"/>
      <c r="I106" s="441"/>
    </row>
    <row r="107" spans="2:9">
      <c r="B107" s="330"/>
      <c r="D107" s="364"/>
      <c r="E107" s="365"/>
      <c r="F107" s="442"/>
      <c r="G107" s="442"/>
      <c r="H107" s="442"/>
      <c r="I107" s="442"/>
    </row>
    <row r="108" spans="2:9">
      <c r="B108" s="331"/>
      <c r="E108" s="9"/>
      <c r="F108" s="9"/>
      <c r="G108" s="9"/>
      <c r="H108" s="9"/>
      <c r="I108" s="9"/>
    </row>
    <row r="109" spans="2:9">
      <c r="B109" s="331"/>
      <c r="C109" s="364"/>
      <c r="E109" s="9"/>
      <c r="F109"/>
      <c r="G109" s="9"/>
      <c r="H109" s="9"/>
      <c r="I109" s="9"/>
    </row>
    <row r="110" spans="2:9">
      <c r="B110" s="331"/>
      <c r="E110" s="9"/>
      <c r="F110" s="9"/>
      <c r="G110" s="9"/>
      <c r="H110" s="9"/>
      <c r="I110" s="9"/>
    </row>
    <row r="111" spans="2:9">
      <c r="B111" s="331"/>
      <c r="E111" s="9"/>
      <c r="F111" s="9"/>
      <c r="G111" s="9"/>
      <c r="H111" s="9"/>
      <c r="I111" s="9"/>
    </row>
  </sheetData>
  <sortState xmlns:xlrd2="http://schemas.microsoft.com/office/spreadsheetml/2017/richdata2" ref="B13:B19">
    <sortCondition ref="B13"/>
  </sortState>
  <mergeCells count="23">
    <mergeCell ref="F106:I106"/>
    <mergeCell ref="F107:I107"/>
    <mergeCell ref="F99:I99"/>
    <mergeCell ref="B24:B30"/>
    <mergeCell ref="B36:B41"/>
    <mergeCell ref="F93:I93"/>
    <mergeCell ref="F98:I98"/>
    <mergeCell ref="F94:I94"/>
    <mergeCell ref="F95:I95"/>
    <mergeCell ref="B43:B44"/>
    <mergeCell ref="B45:B79"/>
    <mergeCell ref="F96:I96"/>
    <mergeCell ref="B94:B97"/>
    <mergeCell ref="F97:I97"/>
    <mergeCell ref="B104:B105"/>
    <mergeCell ref="B31:B34"/>
    <mergeCell ref="F105:I105"/>
    <mergeCell ref="B99:B100"/>
    <mergeCell ref="F100:I100"/>
    <mergeCell ref="F101:I101"/>
    <mergeCell ref="F102:I102"/>
    <mergeCell ref="F104:I104"/>
    <mergeCell ref="F103:I103"/>
  </mergeCells>
  <phoneticPr fontId="32" type="noConversion"/>
  <pageMargins left="0.25" right="0.25" top="0.75" bottom="0.75" header="0.3" footer="0.3"/>
  <pageSetup paperSize="8" scale="85" fitToHeight="0"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130"/>
  <sheetViews>
    <sheetView topLeftCell="A110" zoomScaleNormal="100" workbookViewId="0">
      <selection activeCell="K122" sqref="K122"/>
    </sheetView>
  </sheetViews>
  <sheetFormatPr baseColWidth="10" defaultColWidth="11.42578125" defaultRowHeight="16.5"/>
  <cols>
    <col min="1" max="1" width="37.5703125" style="8" customWidth="1"/>
    <col min="2" max="2" width="24.7109375" style="8" customWidth="1"/>
    <col min="3" max="3" width="51" style="8" customWidth="1"/>
    <col min="4" max="5" width="17.140625" style="8" customWidth="1"/>
    <col min="6" max="6" width="18.28515625" style="8" bestFit="1" customWidth="1"/>
    <col min="7" max="10" width="17.140625" style="8" customWidth="1"/>
    <col min="11" max="16384" width="11.42578125" style="8"/>
  </cols>
  <sheetData>
    <row r="1" spans="1:10" ht="17.25" thickBot="1">
      <c r="A1" s="7" t="s">
        <v>0</v>
      </c>
      <c r="B1" s="11" t="s">
        <v>28</v>
      </c>
    </row>
    <row r="2" spans="1:10" ht="17.25" thickBot="1"/>
    <row r="3" spans="1:10" ht="17.25" thickBot="1">
      <c r="A3" s="13" t="s">
        <v>1</v>
      </c>
      <c r="B3" s="10"/>
      <c r="C3" s="12"/>
      <c r="D3" s="12"/>
      <c r="E3" s="12"/>
      <c r="F3" s="12"/>
      <c r="G3" s="12"/>
      <c r="H3" s="12"/>
      <c r="I3" s="12"/>
      <c r="J3" s="12"/>
    </row>
    <row r="4" spans="1:10">
      <c r="A4" s="14"/>
      <c r="B4" s="10" t="s">
        <v>80</v>
      </c>
      <c r="C4" s="12" t="s">
        <v>81</v>
      </c>
      <c r="D4" s="12"/>
      <c r="E4" s="12"/>
      <c r="F4" s="12"/>
      <c r="G4" s="12"/>
      <c r="H4" s="12"/>
      <c r="I4" s="12"/>
      <c r="J4" s="12"/>
    </row>
    <row r="5" spans="1:10">
      <c r="A5" s="14"/>
      <c r="B5" s="10" t="s">
        <v>84</v>
      </c>
      <c r="C5" s="12" t="s">
        <v>85</v>
      </c>
      <c r="D5" s="12"/>
      <c r="E5" s="12"/>
      <c r="F5" s="12"/>
      <c r="G5" s="12"/>
      <c r="H5" s="12"/>
      <c r="I5" s="12"/>
      <c r="J5" s="12"/>
    </row>
    <row r="6" spans="1:10">
      <c r="A6" s="14"/>
      <c r="B6" s="10" t="s">
        <v>82</v>
      </c>
      <c r="C6" s="12" t="s">
        <v>83</v>
      </c>
      <c r="D6" s="12"/>
      <c r="E6" s="12"/>
      <c r="F6" s="12"/>
      <c r="G6" s="12"/>
      <c r="H6" s="12"/>
      <c r="I6" s="12"/>
      <c r="J6" s="12"/>
    </row>
    <row r="7" spans="1:10">
      <c r="A7" s="10"/>
      <c r="B7" s="10"/>
      <c r="C7" s="12"/>
      <c r="D7" s="12"/>
      <c r="E7" s="12"/>
      <c r="F7" s="12"/>
      <c r="G7" s="12"/>
      <c r="H7" s="12"/>
      <c r="I7" s="12"/>
      <c r="J7" s="12"/>
    </row>
    <row r="8" spans="1:10" ht="17.25" thickBot="1">
      <c r="C8" s="9"/>
      <c r="D8" s="9"/>
      <c r="E8" s="9"/>
      <c r="F8" s="9"/>
      <c r="G8" s="9"/>
      <c r="H8" s="9"/>
      <c r="I8" s="9"/>
      <c r="J8" s="9"/>
    </row>
    <row r="9" spans="1:10" ht="17.25" thickBot="1">
      <c r="A9" s="7" t="s">
        <v>2</v>
      </c>
      <c r="C9" s="9"/>
      <c r="D9" s="9"/>
      <c r="E9" s="9"/>
      <c r="F9" s="9"/>
      <c r="G9" s="9"/>
      <c r="H9" s="9"/>
      <c r="I9" s="9"/>
      <c r="J9" s="9"/>
    </row>
    <row r="10" spans="1:10" ht="27.75" customHeight="1">
      <c r="B10" s="15" t="s">
        <v>3</v>
      </c>
      <c r="C10" s="15" t="s">
        <v>4</v>
      </c>
      <c r="D10" s="15" t="s">
        <v>5</v>
      </c>
      <c r="E10" s="15" t="s">
        <v>6</v>
      </c>
      <c r="F10" s="15" t="s">
        <v>7</v>
      </c>
      <c r="G10" s="15" t="s">
        <v>8</v>
      </c>
      <c r="H10" s="15" t="s">
        <v>9</v>
      </c>
      <c r="I10" s="15" t="s">
        <v>10</v>
      </c>
      <c r="J10" s="16" t="s">
        <v>11</v>
      </c>
    </row>
    <row r="11" spans="1:10" ht="27.75" customHeight="1">
      <c r="B11" s="15" t="s">
        <v>200</v>
      </c>
      <c r="C11" s="15"/>
      <c r="D11" s="15"/>
      <c r="E11" s="36">
        <v>955400</v>
      </c>
      <c r="F11" s="36">
        <v>945643.16</v>
      </c>
      <c r="G11" s="15"/>
      <c r="H11" s="15"/>
      <c r="I11" s="15"/>
      <c r="J11" s="35">
        <f t="shared" ref="J11:J12" si="0">SUM(C11:I11)</f>
        <v>1901043.1600000001</v>
      </c>
    </row>
    <row r="12" spans="1:10" ht="27.75" customHeight="1">
      <c r="B12" s="15" t="s">
        <v>201</v>
      </c>
      <c r="C12" s="36"/>
      <c r="D12" s="36">
        <v>22806977</v>
      </c>
      <c r="E12" s="36">
        <v>7153219</v>
      </c>
      <c r="F12" s="36"/>
      <c r="G12" s="36"/>
      <c r="H12" s="36"/>
      <c r="I12" s="36"/>
      <c r="J12" s="35">
        <f t="shared" si="0"/>
        <v>29960196</v>
      </c>
    </row>
    <row r="13" spans="1:10" ht="27.75" customHeight="1">
      <c r="B13" s="15" t="s">
        <v>202</v>
      </c>
      <c r="C13" s="36">
        <v>10722936</v>
      </c>
      <c r="D13" s="36">
        <f>4636206.87</f>
        <v>4636206.87</v>
      </c>
      <c r="E13" s="36">
        <f>11240160</f>
        <v>11240160</v>
      </c>
      <c r="F13" s="36">
        <f>7351440</f>
        <v>7351440</v>
      </c>
      <c r="G13" s="36"/>
      <c r="H13" s="36"/>
      <c r="I13" s="36"/>
      <c r="J13" s="35">
        <f>SUM(C13:I13)</f>
        <v>33950742.870000005</v>
      </c>
    </row>
    <row r="14" spans="1:10" ht="27.75" customHeight="1">
      <c r="B14" s="15" t="s">
        <v>203</v>
      </c>
      <c r="C14" s="36"/>
      <c r="D14" s="36">
        <v>461327.81</v>
      </c>
      <c r="E14" s="36">
        <v>3535500</v>
      </c>
      <c r="F14" s="36">
        <v>530000</v>
      </c>
      <c r="G14" s="36">
        <v>1506750</v>
      </c>
      <c r="H14" s="36"/>
      <c r="I14" s="36"/>
      <c r="J14" s="35">
        <f>SUM(C14:I14)</f>
        <v>6033577.8100000005</v>
      </c>
    </row>
    <row r="15" spans="1:10" ht="27.75" customHeight="1">
      <c r="B15" s="15" t="s">
        <v>204</v>
      </c>
      <c r="C15" s="36"/>
      <c r="D15" s="36">
        <v>6178706.25</v>
      </c>
      <c r="E15" s="36">
        <v>6998598.75</v>
      </c>
      <c r="F15" s="36">
        <v>10195500</v>
      </c>
      <c r="G15" s="36"/>
      <c r="H15" s="36"/>
      <c r="I15" s="36"/>
      <c r="J15" s="35">
        <v>23372805</v>
      </c>
    </row>
    <row r="16" spans="1:10" ht="27.75" customHeight="1">
      <c r="B16" s="15" t="s">
        <v>205</v>
      </c>
      <c r="C16" s="36"/>
      <c r="D16" s="36">
        <v>7423456</v>
      </c>
      <c r="E16" s="36">
        <v>12238475</v>
      </c>
      <c r="F16" s="36">
        <v>4982773</v>
      </c>
      <c r="G16" s="36">
        <v>1666500</v>
      </c>
      <c r="H16" s="36"/>
      <c r="I16" s="36"/>
      <c r="J16" s="35">
        <f>SUM(C16:I16)</f>
        <v>26311204</v>
      </c>
    </row>
    <row r="17" spans="1:10" ht="27.75" customHeight="1">
      <c r="B17" s="15" t="s">
        <v>206</v>
      </c>
      <c r="C17" s="36"/>
      <c r="D17" s="36">
        <v>2591502</v>
      </c>
      <c r="E17" s="36">
        <v>3910871</v>
      </c>
      <c r="F17" s="36">
        <v>3910871</v>
      </c>
      <c r="G17" s="36"/>
      <c r="H17" s="36"/>
      <c r="I17" s="36"/>
      <c r="J17" s="35">
        <v>10413244</v>
      </c>
    </row>
    <row r="18" spans="1:10" ht="27.75" customHeight="1">
      <c r="B18" s="15" t="s">
        <v>207</v>
      </c>
      <c r="C18" s="36"/>
      <c r="D18" s="36">
        <v>842735</v>
      </c>
      <c r="E18" s="36">
        <v>1096100</v>
      </c>
      <c r="F18" s="36">
        <v>1566125</v>
      </c>
      <c r="G18" s="36"/>
      <c r="H18" s="36"/>
      <c r="I18" s="36"/>
      <c r="J18" s="35">
        <v>3504960</v>
      </c>
    </row>
    <row r="19" spans="1:10" ht="27.75" customHeight="1">
      <c r="B19" s="15" t="s">
        <v>208</v>
      </c>
      <c r="C19" s="36"/>
      <c r="D19" s="36"/>
      <c r="E19" s="36"/>
      <c r="F19" s="36">
        <f>1321806</f>
        <v>1321806</v>
      </c>
      <c r="G19" s="36"/>
      <c r="H19" s="36"/>
      <c r="I19" s="36"/>
      <c r="J19" s="35">
        <f>1321806</f>
        <v>1321806</v>
      </c>
    </row>
    <row r="20" spans="1:10">
      <c r="B20" s="15" t="s">
        <v>11</v>
      </c>
      <c r="C20" s="105">
        <f t="shared" ref="C20:I20" si="1">SUM(C12:C19)</f>
        <v>10722936</v>
      </c>
      <c r="D20" s="105">
        <f t="shared" si="1"/>
        <v>44940910.93</v>
      </c>
      <c r="E20" s="105">
        <f>SUM(E11:E19)</f>
        <v>47128323.75</v>
      </c>
      <c r="F20" s="105">
        <f>SUM(F11:F19)</f>
        <v>30804158.16</v>
      </c>
      <c r="G20" s="105">
        <f t="shared" si="1"/>
        <v>3173250</v>
      </c>
      <c r="H20" s="105">
        <f t="shared" si="1"/>
        <v>0</v>
      </c>
      <c r="I20" s="105">
        <f t="shared" si="1"/>
        <v>0</v>
      </c>
      <c r="J20" s="104">
        <f>SUM(J11:J19)</f>
        <v>136769578.84</v>
      </c>
    </row>
    <row r="21" spans="1:10" ht="17.25" thickBot="1"/>
    <row r="22" spans="1:10" ht="17.25" thickBot="1">
      <c r="A22" s="7" t="s">
        <v>116</v>
      </c>
      <c r="B22" s="9"/>
      <c r="C22" s="9"/>
      <c r="D22" s="9"/>
      <c r="E22" s="9"/>
      <c r="F22" s="9"/>
      <c r="G22" s="9"/>
      <c r="H22" s="9"/>
      <c r="I22" s="9"/>
    </row>
    <row r="23" spans="1:10" ht="34.5" customHeight="1">
      <c r="B23" s="48" t="s">
        <v>13</v>
      </c>
      <c r="C23" s="48" t="s">
        <v>14</v>
      </c>
      <c r="D23" s="48" t="s">
        <v>15</v>
      </c>
      <c r="E23" s="48" t="s">
        <v>16</v>
      </c>
      <c r="F23" s="48" t="s">
        <v>17</v>
      </c>
      <c r="G23" s="9"/>
      <c r="H23" s="9"/>
      <c r="I23" s="9"/>
    </row>
    <row r="24" spans="1:10" ht="34.5" customHeight="1">
      <c r="B24" s="456" t="s">
        <v>209</v>
      </c>
      <c r="C24" s="96" t="s">
        <v>210</v>
      </c>
      <c r="D24" s="49">
        <v>9770.75</v>
      </c>
      <c r="E24" s="49">
        <v>9770.75</v>
      </c>
      <c r="F24" s="257">
        <v>1</v>
      </c>
      <c r="G24" s="9"/>
      <c r="H24" s="9"/>
      <c r="I24" s="9"/>
    </row>
    <row r="25" spans="1:10" ht="34.5" customHeight="1">
      <c r="B25" s="457"/>
      <c r="C25" s="96" t="s">
        <v>211</v>
      </c>
      <c r="D25" s="49">
        <v>361862.6</v>
      </c>
      <c r="E25" s="49">
        <v>265019.52000000002</v>
      </c>
      <c r="F25" s="257">
        <v>1</v>
      </c>
      <c r="G25" s="9"/>
      <c r="H25" s="9"/>
      <c r="I25" s="9"/>
    </row>
    <row r="26" spans="1:10" ht="34.5" customHeight="1">
      <c r="B26" s="457"/>
      <c r="C26" s="96" t="s">
        <v>212</v>
      </c>
      <c r="D26" s="49">
        <v>52308.480000000003</v>
      </c>
      <c r="E26" s="49">
        <v>52308.480000000003</v>
      </c>
      <c r="F26" s="257">
        <v>1</v>
      </c>
      <c r="G26" s="9"/>
      <c r="H26" s="9"/>
      <c r="I26" s="9"/>
    </row>
    <row r="27" spans="1:10" ht="34.5" customHeight="1">
      <c r="B27" s="457"/>
      <c r="C27" s="96" t="s">
        <v>213</v>
      </c>
      <c r="D27" s="49">
        <v>605</v>
      </c>
      <c r="E27" s="49">
        <v>605</v>
      </c>
      <c r="F27" s="257">
        <v>1</v>
      </c>
      <c r="G27" s="9"/>
      <c r="H27" s="9"/>
      <c r="I27" s="9"/>
    </row>
    <row r="28" spans="1:10" ht="34.5" customHeight="1">
      <c r="B28" s="457"/>
      <c r="C28" s="96" t="s">
        <v>214</v>
      </c>
      <c r="D28" s="49">
        <v>17478.45</v>
      </c>
      <c r="E28" s="49">
        <v>17478.45</v>
      </c>
      <c r="F28" s="257">
        <v>1</v>
      </c>
      <c r="G28" s="9"/>
      <c r="H28" s="9"/>
      <c r="I28" s="9"/>
    </row>
    <row r="29" spans="1:10" ht="34.5" customHeight="1">
      <c r="B29" s="457"/>
      <c r="C29" s="96" t="s">
        <v>215</v>
      </c>
      <c r="D29" s="49">
        <v>14628.9</v>
      </c>
      <c r="E29" s="49">
        <v>14628.9</v>
      </c>
      <c r="F29" s="257">
        <v>1</v>
      </c>
      <c r="G29" s="9"/>
      <c r="H29" s="9"/>
      <c r="I29" s="9"/>
    </row>
    <row r="30" spans="1:10" ht="34.5" customHeight="1">
      <c r="B30" s="457"/>
      <c r="C30" s="96" t="s">
        <v>216</v>
      </c>
      <c r="D30" s="49">
        <v>12396.45</v>
      </c>
      <c r="E30" s="49">
        <v>12396.45</v>
      </c>
      <c r="F30" s="257">
        <v>1</v>
      </c>
      <c r="G30" s="9"/>
      <c r="H30" s="9"/>
      <c r="I30" s="9"/>
    </row>
    <row r="31" spans="1:10" ht="34.5" customHeight="1">
      <c r="B31" s="457"/>
      <c r="C31" s="96" t="s">
        <v>217</v>
      </c>
      <c r="D31" s="49">
        <v>4650.03</v>
      </c>
      <c r="E31" s="49">
        <v>4650.03</v>
      </c>
      <c r="F31" s="257">
        <v>1</v>
      </c>
      <c r="G31" s="9"/>
      <c r="H31" s="9"/>
      <c r="I31" s="9"/>
    </row>
    <row r="32" spans="1:10" ht="34.5" customHeight="1">
      <c r="B32" s="457"/>
      <c r="C32" s="338" t="s">
        <v>1067</v>
      </c>
      <c r="D32" s="49">
        <v>10929.2</v>
      </c>
      <c r="E32" s="49">
        <v>10929.2</v>
      </c>
      <c r="F32" s="257">
        <v>1</v>
      </c>
      <c r="G32" s="9"/>
      <c r="H32" s="9"/>
      <c r="I32" s="9"/>
    </row>
    <row r="33" spans="2:9" ht="34.5" customHeight="1">
      <c r="B33" s="457"/>
      <c r="C33" s="338" t="s">
        <v>1068</v>
      </c>
      <c r="D33" s="49">
        <v>37437.4</v>
      </c>
      <c r="E33" s="49">
        <v>37437.4</v>
      </c>
      <c r="F33" s="257">
        <v>1</v>
      </c>
      <c r="G33" s="9"/>
      <c r="H33" s="9"/>
      <c r="I33" s="9"/>
    </row>
    <row r="34" spans="2:9" ht="34.5" customHeight="1">
      <c r="B34" s="457"/>
      <c r="C34" s="338" t="s">
        <v>1069</v>
      </c>
      <c r="D34" s="49">
        <v>61666.44</v>
      </c>
      <c r="E34" s="49">
        <v>61666.44</v>
      </c>
      <c r="F34" s="257">
        <v>1</v>
      </c>
      <c r="G34" s="9"/>
      <c r="H34" s="9"/>
      <c r="I34" s="9"/>
    </row>
    <row r="35" spans="2:9" ht="34.5" customHeight="1">
      <c r="B35" s="458"/>
      <c r="C35" s="338" t="s">
        <v>1070</v>
      </c>
      <c r="D35" s="49">
        <v>15875.2</v>
      </c>
      <c r="E35" s="49">
        <v>15875.2</v>
      </c>
      <c r="F35" s="257">
        <v>1</v>
      </c>
      <c r="G35" s="9"/>
      <c r="H35" s="9"/>
      <c r="I35" s="9"/>
    </row>
    <row r="36" spans="2:9" ht="45">
      <c r="B36" s="465" t="s">
        <v>218</v>
      </c>
      <c r="C36" s="96" t="s">
        <v>219</v>
      </c>
      <c r="D36" s="49">
        <v>2247696</v>
      </c>
      <c r="E36" s="49">
        <v>2065470</v>
      </c>
      <c r="F36" s="257">
        <v>1</v>
      </c>
      <c r="G36" s="93"/>
      <c r="H36" s="9"/>
      <c r="I36" s="9"/>
    </row>
    <row r="37" spans="2:9" ht="30">
      <c r="B37" s="465"/>
      <c r="C37" s="96" t="s">
        <v>220</v>
      </c>
      <c r="D37" s="49">
        <v>18826269</v>
      </c>
      <c r="E37" s="49">
        <v>18826269</v>
      </c>
      <c r="F37" s="257">
        <v>3</v>
      </c>
      <c r="G37" s="93"/>
      <c r="H37" s="9"/>
      <c r="I37" s="9"/>
    </row>
    <row r="38" spans="2:9">
      <c r="B38" s="465"/>
      <c r="C38" s="96" t="s">
        <v>221</v>
      </c>
      <c r="D38" s="49">
        <v>14719.8</v>
      </c>
      <c r="E38" s="49">
        <v>14719.8</v>
      </c>
      <c r="F38" s="257">
        <v>1</v>
      </c>
      <c r="G38" s="93"/>
      <c r="H38" s="9"/>
      <c r="I38" s="9"/>
    </row>
    <row r="39" spans="2:9">
      <c r="B39" s="465"/>
      <c r="C39" s="96" t="s">
        <v>222</v>
      </c>
      <c r="D39" s="49">
        <v>14542.99</v>
      </c>
      <c r="E39" s="49">
        <v>14542.99</v>
      </c>
      <c r="F39" s="257">
        <v>1</v>
      </c>
      <c r="G39" s="93"/>
      <c r="H39" s="9"/>
      <c r="I39" s="9"/>
    </row>
    <row r="40" spans="2:9" ht="30">
      <c r="B40" s="465"/>
      <c r="C40" s="96" t="s">
        <v>223</v>
      </c>
      <c r="D40" s="49">
        <v>13691.15</v>
      </c>
      <c r="E40" s="49">
        <v>13691.15</v>
      </c>
      <c r="F40" s="257">
        <v>1</v>
      </c>
      <c r="G40" s="93"/>
      <c r="H40" s="9"/>
      <c r="I40" s="9"/>
    </row>
    <row r="41" spans="2:9" ht="90">
      <c r="B41" s="465"/>
      <c r="C41" s="96" t="s">
        <v>1071</v>
      </c>
      <c r="D41" s="49">
        <v>1226048</v>
      </c>
      <c r="E41" s="49">
        <v>25500</v>
      </c>
      <c r="F41" s="257">
        <v>1</v>
      </c>
      <c r="G41" s="93"/>
      <c r="H41" s="9"/>
      <c r="I41" s="9"/>
    </row>
    <row r="42" spans="2:9" ht="75">
      <c r="B42" s="465"/>
      <c r="C42" s="96" t="s">
        <v>1072</v>
      </c>
      <c r="D42" s="49">
        <v>513600</v>
      </c>
      <c r="E42" s="49">
        <v>504454.13</v>
      </c>
      <c r="F42" s="257">
        <v>1</v>
      </c>
      <c r="G42" s="93"/>
      <c r="H42" s="9"/>
      <c r="I42" s="9"/>
    </row>
    <row r="43" spans="2:9" ht="45">
      <c r="B43" s="465"/>
      <c r="C43" s="96" t="s">
        <v>224</v>
      </c>
      <c r="D43" s="49">
        <v>7325189.7599999998</v>
      </c>
      <c r="E43" s="49">
        <v>7325189.7599999998</v>
      </c>
      <c r="F43" s="257">
        <v>1</v>
      </c>
      <c r="G43" s="93"/>
      <c r="H43" s="9"/>
      <c r="I43" s="9"/>
    </row>
    <row r="44" spans="2:9" ht="60">
      <c r="B44" s="462" t="s">
        <v>225</v>
      </c>
      <c r="C44" s="1" t="s">
        <v>226</v>
      </c>
      <c r="D44" s="49">
        <v>15933347.32</v>
      </c>
      <c r="E44" s="49">
        <v>9988652.7799999993</v>
      </c>
      <c r="F44" s="51">
        <v>1</v>
      </c>
      <c r="G44" s="93"/>
      <c r="H44" s="9"/>
      <c r="I44" s="9"/>
    </row>
    <row r="45" spans="2:9" ht="75">
      <c r="B45" s="457"/>
      <c r="C45" s="1" t="s">
        <v>227</v>
      </c>
      <c r="D45" s="49"/>
      <c r="E45" s="49"/>
      <c r="F45" s="51"/>
      <c r="G45" s="93"/>
      <c r="H45" s="9"/>
      <c r="I45" s="9"/>
    </row>
    <row r="46" spans="2:9" ht="45">
      <c r="B46" s="457"/>
      <c r="C46" s="1" t="s">
        <v>228</v>
      </c>
      <c r="D46" s="49"/>
      <c r="E46" s="49"/>
      <c r="F46" s="51"/>
      <c r="G46" s="93"/>
      <c r="H46" s="9"/>
      <c r="I46" s="9"/>
    </row>
    <row r="47" spans="2:9" ht="45">
      <c r="B47" s="457"/>
      <c r="C47" s="1" t="s">
        <v>228</v>
      </c>
      <c r="D47" s="49"/>
      <c r="E47" s="49"/>
      <c r="F47" s="51"/>
      <c r="G47" s="93"/>
      <c r="H47" s="9"/>
      <c r="I47" s="9"/>
    </row>
    <row r="48" spans="2:9" ht="45">
      <c r="B48" s="457"/>
      <c r="C48" s="1" t="s">
        <v>228</v>
      </c>
      <c r="D48" s="49"/>
      <c r="E48" s="49"/>
      <c r="F48" s="51"/>
      <c r="G48" s="93"/>
      <c r="H48" s="9"/>
      <c r="I48" s="9"/>
    </row>
    <row r="49" spans="2:9" ht="45">
      <c r="B49" s="457"/>
      <c r="C49" s="1" t="s">
        <v>229</v>
      </c>
      <c r="D49" s="49"/>
      <c r="E49" s="49"/>
      <c r="F49" s="51"/>
      <c r="G49" s="93"/>
      <c r="H49" s="9"/>
      <c r="I49" s="9"/>
    </row>
    <row r="50" spans="2:9" ht="45">
      <c r="B50" s="457"/>
      <c r="C50" s="1" t="s">
        <v>230</v>
      </c>
      <c r="D50" s="49"/>
      <c r="E50" s="49"/>
      <c r="F50" s="51"/>
      <c r="G50" s="93"/>
      <c r="H50" s="9"/>
      <c r="I50" s="9"/>
    </row>
    <row r="51" spans="2:9" ht="45">
      <c r="B51" s="457"/>
      <c r="C51" s="1" t="s">
        <v>231</v>
      </c>
      <c r="D51" s="49"/>
      <c r="E51" s="49"/>
      <c r="F51" s="51"/>
      <c r="G51" s="93"/>
      <c r="H51" s="9"/>
      <c r="I51" s="9"/>
    </row>
    <row r="52" spans="2:9" ht="45">
      <c r="B52" s="457"/>
      <c r="C52" s="1" t="s">
        <v>231</v>
      </c>
      <c r="D52" s="49"/>
      <c r="E52" s="49"/>
      <c r="F52" s="51"/>
      <c r="G52" s="93"/>
      <c r="H52" s="9"/>
      <c r="I52" s="9"/>
    </row>
    <row r="53" spans="2:9" ht="45">
      <c r="B53" s="457"/>
      <c r="C53" s="1" t="s">
        <v>232</v>
      </c>
      <c r="D53" s="49">
        <v>268000</v>
      </c>
      <c r="E53" s="49">
        <v>268000</v>
      </c>
      <c r="F53" s="51">
        <v>1</v>
      </c>
      <c r="G53" s="93"/>
      <c r="H53" s="9"/>
      <c r="I53" s="9"/>
    </row>
    <row r="54" spans="2:9" ht="45">
      <c r="B54" s="457"/>
      <c r="C54" s="370" t="s">
        <v>233</v>
      </c>
      <c r="D54" s="49">
        <v>108000</v>
      </c>
      <c r="E54" s="49">
        <v>108000</v>
      </c>
      <c r="F54" s="51">
        <v>1</v>
      </c>
      <c r="G54" s="93"/>
      <c r="H54" s="9"/>
      <c r="I54" s="9"/>
    </row>
    <row r="55" spans="2:9" ht="45">
      <c r="B55" s="457"/>
      <c r="C55" s="370" t="s">
        <v>234</v>
      </c>
      <c r="D55" s="49">
        <v>188000</v>
      </c>
      <c r="E55" s="49">
        <v>188000</v>
      </c>
      <c r="F55" s="51">
        <v>1</v>
      </c>
      <c r="G55" s="93"/>
      <c r="H55" s="9"/>
      <c r="I55" s="9"/>
    </row>
    <row r="56" spans="2:9" ht="45">
      <c r="B56" s="457"/>
      <c r="C56" s="370" t="s">
        <v>235</v>
      </c>
      <c r="D56" s="49">
        <v>188000</v>
      </c>
      <c r="E56" s="49">
        <v>188000</v>
      </c>
      <c r="F56" s="51">
        <v>1</v>
      </c>
      <c r="G56" s="93"/>
      <c r="H56" s="9"/>
      <c r="I56" s="9"/>
    </row>
    <row r="57" spans="2:9" ht="45">
      <c r="B57" s="457"/>
      <c r="C57" s="370" t="s">
        <v>236</v>
      </c>
      <c r="D57" s="49"/>
      <c r="E57" s="49"/>
      <c r="F57" s="51"/>
      <c r="G57" s="93"/>
      <c r="H57" s="9"/>
      <c r="I57" s="9"/>
    </row>
    <row r="58" spans="2:9" ht="60">
      <c r="B58" s="457"/>
      <c r="C58" s="1" t="s">
        <v>237</v>
      </c>
      <c r="D58" s="49">
        <v>6468183.7599999998</v>
      </c>
      <c r="E58" s="49">
        <v>6468183.7599999998</v>
      </c>
      <c r="F58" s="51">
        <v>1</v>
      </c>
      <c r="G58" s="93"/>
      <c r="H58" s="9"/>
      <c r="I58" s="9"/>
    </row>
    <row r="59" spans="2:9" ht="45">
      <c r="B59" s="458"/>
      <c r="C59" s="1" t="s">
        <v>229</v>
      </c>
      <c r="D59" s="49"/>
      <c r="E59" s="49"/>
      <c r="F59" s="51"/>
      <c r="G59" s="93"/>
      <c r="H59" s="9"/>
      <c r="I59" s="9"/>
    </row>
    <row r="60" spans="2:9" ht="45">
      <c r="B60" s="462" t="s">
        <v>238</v>
      </c>
      <c r="C60" s="356" t="s">
        <v>239</v>
      </c>
      <c r="D60" s="49">
        <v>20000</v>
      </c>
      <c r="E60" s="49">
        <v>10000</v>
      </c>
      <c r="F60" s="51">
        <v>2</v>
      </c>
      <c r="G60" s="93"/>
      <c r="H60" s="9"/>
      <c r="I60" s="9"/>
    </row>
    <row r="61" spans="2:9" ht="45">
      <c r="B61" s="457"/>
      <c r="C61" s="96" t="s">
        <v>240</v>
      </c>
      <c r="D61" s="49">
        <v>75975.56</v>
      </c>
      <c r="E61" s="49">
        <v>75849.06</v>
      </c>
      <c r="F61" s="51">
        <v>1</v>
      </c>
      <c r="G61" s="93"/>
      <c r="H61" s="9"/>
      <c r="I61" s="9"/>
    </row>
    <row r="62" spans="2:9" ht="75">
      <c r="B62" s="457"/>
      <c r="C62" s="96" t="s">
        <v>241</v>
      </c>
      <c r="D62" s="49">
        <v>271984</v>
      </c>
      <c r="E62" s="49">
        <v>175613.69</v>
      </c>
      <c r="F62" s="51">
        <v>3</v>
      </c>
      <c r="G62" s="93"/>
      <c r="H62" s="9"/>
      <c r="I62" s="9"/>
    </row>
    <row r="63" spans="2:9">
      <c r="B63" s="457"/>
      <c r="C63" s="96" t="s">
        <v>242</v>
      </c>
      <c r="D63" s="49">
        <v>8470</v>
      </c>
      <c r="E63" s="49">
        <v>8470</v>
      </c>
      <c r="F63" s="51">
        <v>1</v>
      </c>
      <c r="G63" s="93"/>
      <c r="H63" s="9"/>
      <c r="I63" s="9"/>
    </row>
    <row r="64" spans="2:9">
      <c r="B64" s="457"/>
      <c r="C64" s="96" t="s">
        <v>243</v>
      </c>
      <c r="D64" s="49">
        <v>17545</v>
      </c>
      <c r="E64" s="49">
        <v>17545</v>
      </c>
      <c r="F64" s="51">
        <v>1</v>
      </c>
      <c r="G64" s="93"/>
      <c r="H64" s="9"/>
      <c r="I64" s="9"/>
    </row>
    <row r="65" spans="2:9" ht="105">
      <c r="B65" s="457"/>
      <c r="C65" s="96" t="s">
        <v>244</v>
      </c>
      <c r="D65" s="49">
        <v>84459</v>
      </c>
      <c r="E65" s="49">
        <v>82706.679999999993</v>
      </c>
      <c r="F65" s="51">
        <v>3</v>
      </c>
      <c r="G65" s="93"/>
      <c r="H65" s="9"/>
      <c r="I65" s="9"/>
    </row>
    <row r="66" spans="2:9" ht="90">
      <c r="B66" s="457"/>
      <c r="C66" s="96" t="s">
        <v>245</v>
      </c>
      <c r="D66" s="49">
        <v>1462120</v>
      </c>
      <c r="E66" s="49">
        <v>966846.66</v>
      </c>
      <c r="F66" s="51">
        <v>12</v>
      </c>
      <c r="G66" s="93"/>
      <c r="H66" s="9"/>
      <c r="I66" s="9"/>
    </row>
    <row r="67" spans="2:9" ht="30">
      <c r="B67" s="457"/>
      <c r="C67" s="96" t="s">
        <v>246</v>
      </c>
      <c r="D67" s="49">
        <v>50000</v>
      </c>
      <c r="E67" s="49">
        <v>50000</v>
      </c>
      <c r="F67" s="51">
        <v>1</v>
      </c>
      <c r="G67" s="93"/>
      <c r="H67" s="9"/>
      <c r="I67" s="9"/>
    </row>
    <row r="68" spans="2:9" ht="90">
      <c r="B68" s="457"/>
      <c r="C68" s="96" t="s">
        <v>247</v>
      </c>
      <c r="D68" s="49">
        <v>273148.5</v>
      </c>
      <c r="E68" s="49">
        <v>238316.47999999998</v>
      </c>
      <c r="F68" s="51">
        <v>3</v>
      </c>
      <c r="G68" s="93"/>
      <c r="H68" s="9"/>
      <c r="I68" s="9"/>
    </row>
    <row r="69" spans="2:9" ht="30">
      <c r="B69" s="457"/>
      <c r="C69" s="96" t="s">
        <v>248</v>
      </c>
      <c r="D69" s="49">
        <v>219500</v>
      </c>
      <c r="E69" s="49">
        <v>210869.52</v>
      </c>
      <c r="F69" s="51">
        <v>1</v>
      </c>
      <c r="G69" s="93"/>
      <c r="H69" s="9"/>
      <c r="I69" s="9"/>
    </row>
    <row r="70" spans="2:9" ht="60">
      <c r="B70" s="457"/>
      <c r="C70" s="96" t="s">
        <v>249</v>
      </c>
      <c r="D70" s="49">
        <v>26681</v>
      </c>
      <c r="E70" s="49">
        <v>26680.5</v>
      </c>
      <c r="F70" s="51">
        <v>1</v>
      </c>
      <c r="G70" s="93"/>
      <c r="H70" s="9"/>
      <c r="I70" s="9"/>
    </row>
    <row r="71" spans="2:9" ht="105">
      <c r="B71" s="457"/>
      <c r="C71" s="96" t="s">
        <v>250</v>
      </c>
      <c r="D71" s="49">
        <v>29993</v>
      </c>
      <c r="E71" s="49">
        <v>29916</v>
      </c>
      <c r="F71" s="51">
        <v>1</v>
      </c>
      <c r="G71" s="93"/>
      <c r="H71" s="9"/>
      <c r="I71" s="9"/>
    </row>
    <row r="72" spans="2:9" ht="30">
      <c r="B72" s="457"/>
      <c r="C72" s="338" t="s">
        <v>251</v>
      </c>
      <c r="D72" s="49">
        <v>35090</v>
      </c>
      <c r="E72" s="49">
        <v>35090</v>
      </c>
      <c r="F72" s="51">
        <v>1</v>
      </c>
      <c r="G72" s="93"/>
      <c r="H72" s="9"/>
      <c r="I72" s="9"/>
    </row>
    <row r="73" spans="2:9">
      <c r="B73" s="457"/>
      <c r="C73" s="96" t="s">
        <v>252</v>
      </c>
      <c r="D73" s="49">
        <v>7273.44</v>
      </c>
      <c r="E73" s="49">
        <v>7273.44</v>
      </c>
      <c r="F73" s="51">
        <v>1</v>
      </c>
      <c r="G73" s="93"/>
      <c r="H73" s="9"/>
      <c r="I73" s="9"/>
    </row>
    <row r="74" spans="2:9">
      <c r="B74" s="457"/>
      <c r="C74" s="96" t="s">
        <v>253</v>
      </c>
      <c r="D74" s="49">
        <v>15805.02</v>
      </c>
      <c r="E74" s="49">
        <v>15805.02</v>
      </c>
      <c r="F74" s="51">
        <v>1</v>
      </c>
      <c r="G74" s="93"/>
      <c r="H74" s="9"/>
      <c r="I74" s="9"/>
    </row>
    <row r="75" spans="2:9" ht="30">
      <c r="B75" s="457"/>
      <c r="C75" s="96" t="s">
        <v>254</v>
      </c>
      <c r="D75" s="49">
        <v>10406</v>
      </c>
      <c r="E75" s="49">
        <v>10406</v>
      </c>
      <c r="F75" s="51">
        <v>1</v>
      </c>
      <c r="G75" s="93"/>
      <c r="H75" s="9"/>
      <c r="I75" s="9"/>
    </row>
    <row r="76" spans="2:9" ht="30">
      <c r="B76" s="457"/>
      <c r="C76" s="96" t="s">
        <v>255</v>
      </c>
      <c r="D76" s="49">
        <v>13360.11</v>
      </c>
      <c r="E76" s="49">
        <v>13360.11</v>
      </c>
      <c r="F76" s="51">
        <v>1</v>
      </c>
      <c r="G76" s="93"/>
      <c r="H76" s="9"/>
      <c r="I76" s="9"/>
    </row>
    <row r="77" spans="2:9" ht="105">
      <c r="B77" s="457"/>
      <c r="C77" s="96" t="s">
        <v>256</v>
      </c>
      <c r="D77" s="49">
        <v>679669</v>
      </c>
      <c r="E77" s="49">
        <v>259025.96000000002</v>
      </c>
      <c r="F77" s="51">
        <v>6</v>
      </c>
      <c r="G77" s="93"/>
      <c r="H77" s="9"/>
      <c r="I77" s="9"/>
    </row>
    <row r="78" spans="2:9" ht="30">
      <c r="B78" s="457"/>
      <c r="C78" s="96" t="s">
        <v>1073</v>
      </c>
      <c r="D78" s="49">
        <v>80481.94</v>
      </c>
      <c r="E78" s="49">
        <v>80481.94</v>
      </c>
      <c r="F78" s="51">
        <v>1</v>
      </c>
      <c r="G78" s="93"/>
      <c r="H78" s="9"/>
      <c r="I78" s="9"/>
    </row>
    <row r="79" spans="2:9" ht="75">
      <c r="B79" s="457"/>
      <c r="C79" s="338" t="s">
        <v>1074</v>
      </c>
      <c r="D79" s="49">
        <v>333082</v>
      </c>
      <c r="E79" s="49">
        <v>309447.87</v>
      </c>
      <c r="F79" s="51">
        <v>6</v>
      </c>
      <c r="G79" s="93"/>
      <c r="H79" s="9"/>
      <c r="I79" s="9"/>
    </row>
    <row r="80" spans="2:9">
      <c r="B80" s="457"/>
      <c r="C80" s="96" t="s">
        <v>257</v>
      </c>
      <c r="D80" s="49">
        <v>70352.240000000005</v>
      </c>
      <c r="E80" s="49">
        <v>70352.240000000005</v>
      </c>
      <c r="F80" s="50">
        <v>1</v>
      </c>
      <c r="G80" s="93"/>
      <c r="H80" s="9"/>
      <c r="I80" s="9"/>
    </row>
    <row r="81" spans="2:9" ht="30">
      <c r="B81" s="457"/>
      <c r="C81" s="96" t="s">
        <v>258</v>
      </c>
      <c r="D81" s="49">
        <v>435000</v>
      </c>
      <c r="E81" s="52">
        <v>435000</v>
      </c>
      <c r="F81" s="50">
        <v>1</v>
      </c>
      <c r="G81" s="93"/>
      <c r="H81" s="9"/>
      <c r="I81" s="9"/>
    </row>
    <row r="82" spans="2:9" ht="30">
      <c r="B82" s="457"/>
      <c r="C82" s="53" t="s">
        <v>259</v>
      </c>
      <c r="D82" s="49">
        <v>1703733.5</v>
      </c>
      <c r="E82" s="49">
        <v>1703733.5</v>
      </c>
      <c r="F82" s="55">
        <v>1</v>
      </c>
      <c r="G82" s="93"/>
      <c r="H82" s="9"/>
      <c r="I82" s="9"/>
    </row>
    <row r="83" spans="2:9">
      <c r="B83" s="458"/>
      <c r="C83" s="5" t="s">
        <v>260</v>
      </c>
      <c r="D83" s="54">
        <v>2605152.44</v>
      </c>
      <c r="E83" s="54">
        <v>2605152.44</v>
      </c>
      <c r="F83" s="55">
        <v>1</v>
      </c>
      <c r="G83" s="93"/>
      <c r="H83" s="9"/>
      <c r="I83" s="9"/>
    </row>
    <row r="84" spans="2:9" ht="60">
      <c r="B84" s="459" t="s">
        <v>261</v>
      </c>
      <c r="C84" s="53" t="s">
        <v>262</v>
      </c>
      <c r="D84" s="58">
        <v>0</v>
      </c>
      <c r="E84" s="56">
        <v>0</v>
      </c>
      <c r="F84" s="55">
        <v>121</v>
      </c>
      <c r="G84" s="93"/>
      <c r="H84" s="9"/>
      <c r="I84" s="9"/>
    </row>
    <row r="85" spans="2:9" ht="75">
      <c r="B85" s="460"/>
      <c r="C85" s="57" t="s">
        <v>263</v>
      </c>
      <c r="D85" s="58"/>
      <c r="E85" s="58"/>
      <c r="F85" s="55"/>
      <c r="G85" s="93"/>
      <c r="H85" s="9"/>
      <c r="I85" s="9"/>
    </row>
    <row r="86" spans="2:9" ht="120">
      <c r="B86" s="460"/>
      <c r="C86" s="356" t="s">
        <v>264</v>
      </c>
      <c r="D86" s="58">
        <v>436800</v>
      </c>
      <c r="E86" s="58"/>
      <c r="F86" s="55"/>
      <c r="G86" s="93"/>
      <c r="H86" s="9"/>
      <c r="I86" s="9"/>
    </row>
    <row r="87" spans="2:9" ht="51">
      <c r="B87" s="460"/>
      <c r="C87" s="57" t="s">
        <v>265</v>
      </c>
      <c r="D87" s="56">
        <v>494000</v>
      </c>
      <c r="E87" s="56">
        <v>494000</v>
      </c>
      <c r="F87" s="55">
        <v>2</v>
      </c>
      <c r="G87" s="93"/>
      <c r="H87" s="9"/>
      <c r="I87" s="9"/>
    </row>
    <row r="88" spans="2:9" ht="90">
      <c r="B88" s="460"/>
      <c r="C88" s="57" t="s">
        <v>266</v>
      </c>
      <c r="D88" s="56">
        <v>256000</v>
      </c>
      <c r="E88" s="56">
        <v>256000</v>
      </c>
      <c r="F88" s="55">
        <v>2</v>
      </c>
      <c r="G88" s="93"/>
      <c r="H88" s="9"/>
      <c r="I88" s="9"/>
    </row>
    <row r="89" spans="2:9" ht="105">
      <c r="B89" s="460"/>
      <c r="C89" s="57" t="s">
        <v>267</v>
      </c>
      <c r="D89" s="56">
        <v>436800</v>
      </c>
      <c r="E89" s="56">
        <v>436800</v>
      </c>
      <c r="F89" s="55">
        <v>2</v>
      </c>
      <c r="G89" s="93"/>
      <c r="H89" s="9"/>
      <c r="I89" s="9"/>
    </row>
    <row r="90" spans="2:9" ht="120">
      <c r="B90" s="460"/>
      <c r="C90" s="338" t="s">
        <v>268</v>
      </c>
      <c r="D90" s="56">
        <v>304500</v>
      </c>
      <c r="E90" s="56">
        <v>293652.89</v>
      </c>
      <c r="F90" s="55">
        <v>2</v>
      </c>
      <c r="G90" s="93"/>
      <c r="H90" s="9"/>
      <c r="I90" s="9"/>
    </row>
    <row r="91" spans="2:9">
      <c r="B91" s="460"/>
      <c r="C91" s="59" t="s">
        <v>269</v>
      </c>
      <c r="D91" s="56">
        <v>8981838.7400000002</v>
      </c>
      <c r="E91" s="56">
        <v>8981838.7400000002</v>
      </c>
      <c r="F91" s="55">
        <v>1</v>
      </c>
      <c r="G91" s="93"/>
      <c r="H91" s="9"/>
      <c r="I91" s="9"/>
    </row>
    <row r="92" spans="2:9">
      <c r="B92" s="460"/>
      <c r="C92" s="53" t="s">
        <v>270</v>
      </c>
      <c r="D92" s="56">
        <v>9341760.9499999993</v>
      </c>
      <c r="E92" s="56">
        <v>9341760.9499999993</v>
      </c>
      <c r="F92" s="55">
        <v>1</v>
      </c>
      <c r="G92" s="93"/>
      <c r="H92" s="9"/>
      <c r="I92" s="9"/>
    </row>
    <row r="93" spans="2:9" ht="60">
      <c r="B93" s="461"/>
      <c r="C93" s="53" t="s">
        <v>271</v>
      </c>
      <c r="D93" s="56">
        <v>1076957.8399999999</v>
      </c>
      <c r="E93" s="56">
        <v>1076957.8399999999</v>
      </c>
      <c r="F93" s="55">
        <v>1</v>
      </c>
      <c r="G93" s="93"/>
      <c r="H93" s="9"/>
      <c r="I93" s="9"/>
    </row>
    <row r="94" spans="2:9" ht="45">
      <c r="B94" s="463" t="s">
        <v>272</v>
      </c>
      <c r="C94" s="53" t="s">
        <v>273</v>
      </c>
      <c r="D94" s="56">
        <v>14400000</v>
      </c>
      <c r="E94" s="56">
        <v>12370546.67</v>
      </c>
      <c r="F94" s="60">
        <v>36</v>
      </c>
      <c r="G94" s="93"/>
      <c r="H94" s="9"/>
      <c r="I94" s="9"/>
    </row>
    <row r="95" spans="2:9">
      <c r="B95" s="463"/>
      <c r="C95" s="53" t="s">
        <v>274</v>
      </c>
      <c r="D95" s="56">
        <v>84000</v>
      </c>
      <c r="E95" s="56">
        <v>84000</v>
      </c>
      <c r="F95" s="60">
        <v>4</v>
      </c>
      <c r="G95" s="93"/>
      <c r="H95" s="9"/>
      <c r="I95" s="9"/>
    </row>
    <row r="96" spans="2:9" ht="45">
      <c r="B96" s="463"/>
      <c r="C96" s="53" t="s">
        <v>275</v>
      </c>
      <c r="D96" s="56">
        <v>9124600.2199999988</v>
      </c>
      <c r="E96" s="56">
        <v>9089624.75</v>
      </c>
      <c r="F96" s="60">
        <v>27</v>
      </c>
      <c r="G96" s="93"/>
      <c r="H96" s="9"/>
      <c r="I96" s="9"/>
    </row>
    <row r="97" spans="2:9" ht="60">
      <c r="B97" s="463"/>
      <c r="C97" s="53" t="s">
        <v>276</v>
      </c>
      <c r="D97" s="56">
        <v>695396</v>
      </c>
      <c r="E97" s="56">
        <v>695396</v>
      </c>
      <c r="F97" s="60">
        <v>1</v>
      </c>
      <c r="G97" s="93"/>
      <c r="H97" s="9"/>
      <c r="I97" s="9"/>
    </row>
    <row r="98" spans="2:9" ht="60">
      <c r="B98" s="463"/>
      <c r="C98" s="338" t="s">
        <v>1075</v>
      </c>
      <c r="D98" s="56">
        <v>156940.98000000001</v>
      </c>
      <c r="E98" s="56">
        <v>140697.59</v>
      </c>
      <c r="F98" s="60">
        <v>1</v>
      </c>
      <c r="G98" s="93"/>
      <c r="H98" s="9"/>
      <c r="I98" s="9"/>
    </row>
    <row r="99" spans="2:9">
      <c r="B99" s="463"/>
      <c r="C99" s="53" t="s">
        <v>277</v>
      </c>
      <c r="D99" s="56">
        <v>90000</v>
      </c>
      <c r="E99" s="56">
        <v>90000</v>
      </c>
      <c r="F99" s="55">
        <v>1</v>
      </c>
      <c r="G99" s="93"/>
      <c r="H99" s="9"/>
      <c r="I99" s="9"/>
    </row>
    <row r="100" spans="2:9">
      <c r="B100" s="463"/>
      <c r="C100" s="53" t="s">
        <v>278</v>
      </c>
      <c r="D100" s="56">
        <v>5000</v>
      </c>
      <c r="E100" s="56">
        <v>5000</v>
      </c>
      <c r="F100" s="55">
        <v>1</v>
      </c>
      <c r="G100" s="93"/>
      <c r="H100" s="9"/>
      <c r="I100" s="9"/>
    </row>
    <row r="101" spans="2:9">
      <c r="B101" s="463"/>
      <c r="C101" s="53" t="s">
        <v>279</v>
      </c>
      <c r="D101" s="56">
        <v>55000</v>
      </c>
      <c r="E101" s="56">
        <v>55000</v>
      </c>
      <c r="F101" s="60">
        <v>1</v>
      </c>
      <c r="G101" s="93"/>
      <c r="H101" s="9"/>
      <c r="I101" s="9"/>
    </row>
    <row r="102" spans="2:9">
      <c r="B102" s="463"/>
      <c r="C102" s="53" t="s">
        <v>280</v>
      </c>
      <c r="D102" s="56">
        <v>95000</v>
      </c>
      <c r="E102" s="56">
        <v>95000</v>
      </c>
      <c r="F102" s="60">
        <v>1</v>
      </c>
      <c r="G102" s="93"/>
      <c r="H102" s="9"/>
      <c r="I102" s="9"/>
    </row>
    <row r="103" spans="2:9">
      <c r="B103" s="463"/>
      <c r="C103" s="53" t="s">
        <v>281</v>
      </c>
      <c r="D103" s="56">
        <v>180000</v>
      </c>
      <c r="E103" s="56">
        <v>180000</v>
      </c>
      <c r="F103" s="60">
        <v>1</v>
      </c>
      <c r="G103" s="93"/>
      <c r="H103" s="9"/>
      <c r="I103" s="9"/>
    </row>
    <row r="104" spans="2:9">
      <c r="B104" s="463"/>
      <c r="C104" s="53" t="s">
        <v>282</v>
      </c>
      <c r="D104" s="56">
        <v>534633.68999999994</v>
      </c>
      <c r="E104" s="56">
        <v>534633.68999999994</v>
      </c>
      <c r="F104" s="60">
        <v>1</v>
      </c>
      <c r="G104" s="93"/>
      <c r="H104" s="9"/>
      <c r="I104" s="9"/>
    </row>
    <row r="105" spans="2:9" ht="90">
      <c r="B105" s="463"/>
      <c r="C105" s="57" t="s">
        <v>283</v>
      </c>
      <c r="D105" s="54"/>
      <c r="E105" s="54"/>
      <c r="F105" s="60"/>
      <c r="G105" s="93"/>
      <c r="H105" s="9"/>
      <c r="I105" s="9"/>
    </row>
    <row r="106" spans="2:9" ht="120">
      <c r="B106" s="463" t="s">
        <v>284</v>
      </c>
      <c r="C106" s="57" t="s">
        <v>285</v>
      </c>
      <c r="D106" s="56">
        <v>8052.38</v>
      </c>
      <c r="E106" s="56">
        <v>8052.38</v>
      </c>
      <c r="F106" s="60">
        <v>1</v>
      </c>
      <c r="G106" s="93"/>
      <c r="H106" s="9"/>
      <c r="I106" s="9"/>
    </row>
    <row r="107" spans="2:9" ht="30">
      <c r="B107" s="463"/>
      <c r="C107" s="53" t="s">
        <v>286</v>
      </c>
      <c r="D107" s="56">
        <v>10411815.529999999</v>
      </c>
      <c r="E107" s="56">
        <v>10411815.529999999</v>
      </c>
      <c r="F107" s="60">
        <v>1</v>
      </c>
      <c r="G107" s="93"/>
      <c r="H107" s="9"/>
      <c r="I107" s="9"/>
    </row>
    <row r="108" spans="2:9">
      <c r="B108" s="61" t="s">
        <v>287</v>
      </c>
      <c r="C108" s="53" t="s">
        <v>288</v>
      </c>
      <c r="D108" s="56">
        <v>3504930.5300000003</v>
      </c>
      <c r="E108" s="56">
        <v>3504930.5300000003</v>
      </c>
      <c r="F108" s="60">
        <v>1</v>
      </c>
      <c r="G108" s="93"/>
      <c r="H108" s="9"/>
      <c r="I108" s="9"/>
    </row>
    <row r="109" spans="2:9">
      <c r="B109" s="61" t="s">
        <v>1076</v>
      </c>
      <c r="C109" s="2" t="s">
        <v>1077</v>
      </c>
      <c r="D109" s="56">
        <v>1321806</v>
      </c>
      <c r="E109" s="56">
        <v>1321806</v>
      </c>
      <c r="F109" s="60">
        <v>1</v>
      </c>
      <c r="G109" s="93"/>
      <c r="H109" s="9"/>
      <c r="I109" s="9"/>
    </row>
    <row r="110" spans="2:9">
      <c r="B110" s="62" t="s">
        <v>11</v>
      </c>
      <c r="C110" s="63">
        <v>86</v>
      </c>
      <c r="D110" s="64">
        <f>SUM(D24:D109)</f>
        <v>124460011.28999999</v>
      </c>
      <c r="E110" s="64">
        <f>SUM(E24:E109)</f>
        <v>113406894.86</v>
      </c>
      <c r="F110" s="65">
        <f>SUM(F24:F109)</f>
        <v>291</v>
      </c>
      <c r="G110" s="93"/>
      <c r="H110" s="9"/>
      <c r="I110" s="9"/>
    </row>
    <row r="111" spans="2:9">
      <c r="B111" s="92"/>
      <c r="C111" s="93"/>
      <c r="D111" s="93"/>
      <c r="E111" s="93"/>
      <c r="F111" s="93"/>
      <c r="G111" s="93"/>
      <c r="H111" s="9"/>
      <c r="I111" s="9"/>
    </row>
    <row r="112" spans="2:9">
      <c r="B112" s="92"/>
      <c r="C112" s="93"/>
      <c r="D112" s="93"/>
      <c r="E112" s="93"/>
      <c r="F112" s="93"/>
      <c r="G112" s="93"/>
      <c r="H112" s="9"/>
      <c r="I112" s="9"/>
    </row>
    <row r="113" spans="1:9">
      <c r="B113" s="92"/>
      <c r="C113" s="93"/>
      <c r="D113" s="93"/>
      <c r="E113" s="93"/>
      <c r="F113" s="93"/>
      <c r="G113" s="93"/>
      <c r="H113" s="9"/>
      <c r="I113" s="9"/>
    </row>
    <row r="114" spans="1:9" ht="36" customHeight="1">
      <c r="B114" s="66" t="s">
        <v>19</v>
      </c>
      <c r="C114" s="66" t="s">
        <v>20</v>
      </c>
      <c r="D114" s="66" t="s">
        <v>15</v>
      </c>
      <c r="E114" s="66" t="s">
        <v>21</v>
      </c>
      <c r="F114" s="66" t="s">
        <v>22</v>
      </c>
      <c r="G114" s="66" t="s">
        <v>23</v>
      </c>
      <c r="H114" s="66" t="s">
        <v>24</v>
      </c>
      <c r="I114" s="9"/>
    </row>
    <row r="115" spans="1:9">
      <c r="B115" s="16" t="s">
        <v>289</v>
      </c>
      <c r="C115" s="68">
        <f>SUM(J11:J12)</f>
        <v>31861239.16</v>
      </c>
      <c r="D115" s="217">
        <f>SUM(D24:D43)</f>
        <v>30781365.599999994</v>
      </c>
      <c r="E115" s="217">
        <f>SUM(E24:E43)</f>
        <v>29292602.649999999</v>
      </c>
      <c r="F115" s="47">
        <f>D115/C115</f>
        <v>0.96610698175996468</v>
      </c>
      <c r="G115" s="47">
        <f>E115/D115</f>
        <v>0.95163427869489992</v>
      </c>
      <c r="H115" s="47">
        <f>E115/C115</f>
        <v>0.91938052072925081</v>
      </c>
      <c r="I115" s="9"/>
    </row>
    <row r="116" spans="1:9">
      <c r="B116" s="16" t="s">
        <v>290</v>
      </c>
      <c r="C116" s="68">
        <f>J13+J14+J15</f>
        <v>63357125.680000007</v>
      </c>
      <c r="D116" s="217">
        <f>SUM(D44:D93)</f>
        <v>53011470.359999999</v>
      </c>
      <c r="E116" s="217">
        <f>SUM(E44:E93)</f>
        <v>45527789.070000008</v>
      </c>
      <c r="F116" s="47">
        <f t="shared" ref="F116:G118" si="2">D116/C116</f>
        <v>0.83670889092644196</v>
      </c>
      <c r="G116" s="47">
        <f t="shared" si="2"/>
        <v>0.85882901871654493</v>
      </c>
      <c r="H116" s="47">
        <f t="shared" ref="H116:H118" si="3">E116/C116</f>
        <v>0.71858987574576483</v>
      </c>
      <c r="I116" s="9"/>
    </row>
    <row r="117" spans="1:9">
      <c r="B117" s="16" t="s">
        <v>291</v>
      </c>
      <c r="C117" s="68">
        <f>SUM(J16+J17+J18+J19)</f>
        <v>41551214</v>
      </c>
      <c r="D117" s="217">
        <f>SUM(D94:D109)</f>
        <v>40667175.329999998</v>
      </c>
      <c r="E117" s="217">
        <f>SUM(E94:E109)</f>
        <v>38586503.140000001</v>
      </c>
      <c r="F117" s="47">
        <f t="shared" si="2"/>
        <v>0.97872411934823367</v>
      </c>
      <c r="G117" s="47">
        <f t="shared" si="2"/>
        <v>0.94883656971215569</v>
      </c>
      <c r="H117" s="47">
        <f t="shared" si="3"/>
        <v>0.92864923609692851</v>
      </c>
      <c r="I117" s="9"/>
    </row>
    <row r="118" spans="1:9">
      <c r="B118" s="45"/>
      <c r="C118" s="68">
        <f>SUM(C115:C117)</f>
        <v>136769578.84</v>
      </c>
      <c r="D118" s="68">
        <f>SUM(D115:D117)</f>
        <v>124460011.28999999</v>
      </c>
      <c r="E118" s="68">
        <f>SUM(E115:E117)</f>
        <v>113406894.86</v>
      </c>
      <c r="F118" s="47">
        <f t="shared" si="2"/>
        <v>0.90999776664955323</v>
      </c>
      <c r="G118" s="47">
        <f t="shared" si="2"/>
        <v>0.91119142353084392</v>
      </c>
      <c r="H118" s="47">
        <f t="shared" si="3"/>
        <v>0.82918216040329507</v>
      </c>
      <c r="I118" s="9"/>
    </row>
    <row r="119" spans="1:9">
      <c r="B119" s="9"/>
      <c r="C119" s="9"/>
      <c r="D119" s="9"/>
      <c r="E119" s="9"/>
      <c r="F119" s="9"/>
      <c r="G119" s="9"/>
      <c r="H119" s="9"/>
      <c r="I119" s="9"/>
    </row>
    <row r="120" spans="1:9">
      <c r="A120" s="20" t="s">
        <v>175</v>
      </c>
    </row>
    <row r="121" spans="1:9">
      <c r="B121" s="21" t="s">
        <v>13</v>
      </c>
      <c r="C121" s="22" t="s">
        <v>14</v>
      </c>
      <c r="D121" s="23" t="s">
        <v>16</v>
      </c>
      <c r="E121" s="23" t="s">
        <v>17</v>
      </c>
      <c r="F121" s="445" t="s">
        <v>26</v>
      </c>
      <c r="G121" s="445"/>
      <c r="H121" s="445"/>
      <c r="I121" s="445"/>
    </row>
    <row r="122" spans="1:9">
      <c r="B122" s="453" t="s">
        <v>225</v>
      </c>
      <c r="C122" s="255" t="s">
        <v>292</v>
      </c>
      <c r="D122" s="256">
        <v>4000</v>
      </c>
      <c r="E122" s="257">
        <v>1</v>
      </c>
      <c r="F122" s="443" t="s">
        <v>293</v>
      </c>
      <c r="G122" s="443"/>
      <c r="H122" s="443"/>
      <c r="I122" s="443"/>
    </row>
    <row r="123" spans="1:9" ht="32.25" customHeight="1">
      <c r="B123" s="453"/>
      <c r="C123" s="255" t="s">
        <v>294</v>
      </c>
      <c r="D123" s="256">
        <f>4000+4000+4000+4000+4000+4000+4000+4000</f>
        <v>32000</v>
      </c>
      <c r="E123" s="258">
        <v>8</v>
      </c>
      <c r="F123" s="443" t="s">
        <v>295</v>
      </c>
      <c r="G123" s="443"/>
      <c r="H123" s="443"/>
      <c r="I123" s="443"/>
    </row>
    <row r="124" spans="1:9" ht="47.25">
      <c r="B124" s="453"/>
      <c r="C124" s="259" t="s">
        <v>296</v>
      </c>
      <c r="D124" s="260">
        <v>28500</v>
      </c>
      <c r="E124" s="258">
        <v>1</v>
      </c>
      <c r="F124" s="468" t="s">
        <v>297</v>
      </c>
      <c r="G124" s="468"/>
      <c r="H124" s="468"/>
      <c r="I124" s="468"/>
    </row>
    <row r="125" spans="1:9">
      <c r="B125" s="453"/>
      <c r="C125" s="255" t="s">
        <v>298</v>
      </c>
      <c r="D125" s="256">
        <v>4000</v>
      </c>
      <c r="E125" s="258">
        <v>1</v>
      </c>
      <c r="F125" s="443" t="s">
        <v>299</v>
      </c>
      <c r="G125" s="443"/>
      <c r="H125" s="443"/>
      <c r="I125" s="443"/>
    </row>
    <row r="126" spans="1:9" ht="45">
      <c r="B126" s="469" t="s">
        <v>261</v>
      </c>
      <c r="C126" s="351" t="s">
        <v>300</v>
      </c>
      <c r="D126" s="256">
        <v>290812.14</v>
      </c>
      <c r="E126" s="258">
        <v>10</v>
      </c>
      <c r="F126" s="468" t="s">
        <v>301</v>
      </c>
      <c r="G126" s="468"/>
      <c r="H126" s="468"/>
      <c r="I126" s="468"/>
    </row>
    <row r="127" spans="1:9" ht="16.5" customHeight="1">
      <c r="B127" s="470"/>
      <c r="C127" s="261" t="s">
        <v>302</v>
      </c>
      <c r="D127" s="270">
        <v>37204</v>
      </c>
      <c r="E127" s="271">
        <v>2</v>
      </c>
      <c r="F127" s="468" t="s">
        <v>303</v>
      </c>
      <c r="G127" s="468"/>
      <c r="H127" s="468"/>
      <c r="I127" s="468"/>
    </row>
    <row r="128" spans="1:9" ht="30">
      <c r="B128" s="225" t="s">
        <v>304</v>
      </c>
      <c r="C128" s="261" t="s">
        <v>305</v>
      </c>
      <c r="D128" s="262">
        <v>925788.9</v>
      </c>
      <c r="E128" s="238">
        <v>1</v>
      </c>
      <c r="F128" s="464" t="s">
        <v>306</v>
      </c>
      <c r="G128" s="464"/>
      <c r="H128" s="464"/>
      <c r="I128" s="464"/>
    </row>
    <row r="129" spans="2:9" ht="30">
      <c r="B129" s="263" t="s">
        <v>307</v>
      </c>
      <c r="C129" s="264" t="s">
        <v>308</v>
      </c>
      <c r="D129" s="265">
        <v>3629151</v>
      </c>
      <c r="E129" s="258">
        <v>1</v>
      </c>
      <c r="F129" s="466" t="s">
        <v>306</v>
      </c>
      <c r="G129" s="466"/>
      <c r="H129" s="466"/>
      <c r="I129" s="466"/>
    </row>
    <row r="130" spans="2:9">
      <c r="B130" s="266" t="s">
        <v>11</v>
      </c>
      <c r="C130" s="267">
        <v>8</v>
      </c>
      <c r="D130" s="268">
        <f>SUM(D122:D129)</f>
        <v>4951456.04</v>
      </c>
      <c r="E130" s="269">
        <f>SUM(E122:E129)</f>
        <v>25</v>
      </c>
      <c r="F130" s="467"/>
      <c r="G130" s="467"/>
      <c r="H130" s="467"/>
      <c r="I130" s="467"/>
    </row>
  </sheetData>
  <mergeCells count="19">
    <mergeCell ref="F129:I129"/>
    <mergeCell ref="F130:I130"/>
    <mergeCell ref="F121:I121"/>
    <mergeCell ref="B122:B125"/>
    <mergeCell ref="F122:I122"/>
    <mergeCell ref="F123:I123"/>
    <mergeCell ref="F124:I124"/>
    <mergeCell ref="F125:I125"/>
    <mergeCell ref="F126:I126"/>
    <mergeCell ref="B126:B127"/>
    <mergeCell ref="F127:I127"/>
    <mergeCell ref="B24:B35"/>
    <mergeCell ref="B84:B93"/>
    <mergeCell ref="B60:B83"/>
    <mergeCell ref="B106:B107"/>
    <mergeCell ref="F128:I128"/>
    <mergeCell ref="B36:B43"/>
    <mergeCell ref="B44:B59"/>
    <mergeCell ref="B94:B105"/>
  </mergeCells>
  <phoneticPr fontId="32" type="noConversion"/>
  <pageMargins left="0.25" right="0.25" top="0.75" bottom="0.75" header="0.3" footer="0.3"/>
  <pageSetup paperSize="8" scale="83"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J67"/>
  <sheetViews>
    <sheetView topLeftCell="A50" workbookViewId="0">
      <selection activeCell="D63" sqref="D63"/>
    </sheetView>
  </sheetViews>
  <sheetFormatPr baseColWidth="10" defaultColWidth="11.42578125" defaultRowHeight="16.5"/>
  <cols>
    <col min="1" max="1" width="37.5703125" style="8" customWidth="1"/>
    <col min="2" max="2" width="21.42578125" style="8" customWidth="1"/>
    <col min="3" max="3" width="51.85546875" style="8" customWidth="1"/>
    <col min="4" max="5" width="17.140625" style="8" customWidth="1"/>
    <col min="6" max="6" width="18.28515625" style="8" bestFit="1" customWidth="1"/>
    <col min="7" max="10" width="17.140625" style="8" customWidth="1"/>
    <col min="11" max="16384" width="11.42578125" style="8"/>
  </cols>
  <sheetData>
    <row r="1" spans="1:10" ht="17.25" thickBot="1">
      <c r="A1" s="7" t="s">
        <v>0</v>
      </c>
      <c r="B1" s="11" t="s">
        <v>29</v>
      </c>
    </row>
    <row r="2" spans="1:10" ht="17.25" thickBot="1"/>
    <row r="3" spans="1:10" ht="17.25" thickBot="1">
      <c r="A3" s="13" t="s">
        <v>1</v>
      </c>
      <c r="B3" s="10"/>
      <c r="C3" s="12"/>
      <c r="D3" s="12"/>
      <c r="E3" s="12"/>
      <c r="F3" s="12"/>
      <c r="G3" s="12"/>
      <c r="H3" s="12"/>
      <c r="I3" s="12"/>
      <c r="J3" s="12"/>
    </row>
    <row r="4" spans="1:10">
      <c r="A4" s="14"/>
      <c r="B4" s="10" t="s">
        <v>80</v>
      </c>
      <c r="C4" s="12" t="s">
        <v>81</v>
      </c>
      <c r="D4" s="12"/>
      <c r="E4" s="12"/>
      <c r="F4" s="12"/>
      <c r="G4" s="12"/>
      <c r="H4" s="12"/>
      <c r="I4" s="12"/>
      <c r="J4" s="12"/>
    </row>
    <row r="5" spans="1:10">
      <c r="A5" s="14"/>
      <c r="B5" s="10" t="s">
        <v>82</v>
      </c>
      <c r="C5" s="12" t="s">
        <v>83</v>
      </c>
      <c r="D5" s="12"/>
      <c r="E5" s="12"/>
      <c r="F5" s="12"/>
      <c r="G5" s="12"/>
      <c r="H5" s="12"/>
      <c r="I5" s="12"/>
      <c r="J5" s="12"/>
    </row>
    <row r="6" spans="1:10">
      <c r="A6" s="14"/>
      <c r="B6" s="10" t="s">
        <v>88</v>
      </c>
      <c r="C6" s="12" t="s">
        <v>89</v>
      </c>
      <c r="D6" s="12"/>
      <c r="E6" s="12"/>
      <c r="F6" s="12"/>
      <c r="G6" s="12"/>
      <c r="H6" s="12"/>
      <c r="I6" s="12"/>
      <c r="J6" s="12"/>
    </row>
    <row r="7" spans="1:10">
      <c r="A7" s="10"/>
      <c r="B7" s="10"/>
      <c r="C7" s="12"/>
      <c r="D7" s="12"/>
      <c r="E7" s="12"/>
      <c r="F7" s="12"/>
      <c r="G7" s="12"/>
      <c r="H7" s="12"/>
      <c r="I7" s="12"/>
      <c r="J7" s="12"/>
    </row>
    <row r="8" spans="1:10" ht="17.25" thickBot="1">
      <c r="C8" s="9"/>
      <c r="D8" s="9"/>
      <c r="E8" s="9"/>
      <c r="F8" s="9"/>
      <c r="G8" s="9"/>
      <c r="H8" s="9"/>
      <c r="I8" s="9"/>
      <c r="J8" s="9"/>
    </row>
    <row r="9" spans="1:10" ht="17.25" thickBot="1">
      <c r="A9" s="7" t="s">
        <v>116</v>
      </c>
      <c r="C9" s="9"/>
      <c r="D9" s="9"/>
      <c r="E9" s="9"/>
      <c r="F9" s="9"/>
      <c r="G9" s="9"/>
      <c r="H9" s="9"/>
      <c r="I9" s="9"/>
      <c r="J9" s="9"/>
    </row>
    <row r="10" spans="1:10" ht="27.75" customHeight="1">
      <c r="B10" s="15" t="s">
        <v>3</v>
      </c>
      <c r="C10" s="15" t="s">
        <v>4</v>
      </c>
      <c r="D10" s="15" t="s">
        <v>5</v>
      </c>
      <c r="E10" s="15" t="s">
        <v>6</v>
      </c>
      <c r="F10" s="15" t="s">
        <v>7</v>
      </c>
      <c r="G10" s="15" t="s">
        <v>8</v>
      </c>
      <c r="H10" s="15" t="s">
        <v>9</v>
      </c>
      <c r="I10" s="15" t="s">
        <v>10</v>
      </c>
      <c r="J10" s="16" t="s">
        <v>11</v>
      </c>
    </row>
    <row r="11" spans="1:10" ht="27.75" customHeight="1">
      <c r="B11" s="15" t="s">
        <v>309</v>
      </c>
      <c r="C11" s="36"/>
      <c r="D11" s="36">
        <v>2491395</v>
      </c>
      <c r="E11" s="36">
        <v>780134</v>
      </c>
      <c r="F11" s="36">
        <v>754968</v>
      </c>
      <c r="G11" s="36"/>
      <c r="H11" s="36"/>
      <c r="I11" s="36"/>
      <c r="J11" s="35">
        <f>SUM(C11:I11)</f>
        <v>4026497</v>
      </c>
    </row>
    <row r="12" spans="1:10" ht="27.75" customHeight="1">
      <c r="B12" s="15" t="s">
        <v>202</v>
      </c>
      <c r="C12" s="36"/>
      <c r="D12" s="36">
        <v>3610363.33</v>
      </c>
      <c r="E12" s="36">
        <v>2940787.96</v>
      </c>
      <c r="F12" s="36">
        <v>2831447.36</v>
      </c>
      <c r="G12" s="36"/>
      <c r="H12" s="36"/>
      <c r="I12" s="36"/>
      <c r="J12" s="35">
        <f>SUM(C12:I12)</f>
        <v>9382598.6500000004</v>
      </c>
    </row>
    <row r="13" spans="1:10" ht="27.75" customHeight="1">
      <c r="B13" s="15" t="s">
        <v>310</v>
      </c>
      <c r="C13" s="36"/>
      <c r="D13" s="36">
        <f>2350168+2364872</f>
        <v>4715040</v>
      </c>
      <c r="E13" s="36">
        <f>1592049+1964605</f>
        <v>3556654</v>
      </c>
      <c r="F13" s="36">
        <f>833931+886827</f>
        <v>1720758</v>
      </c>
      <c r="G13" s="36"/>
      <c r="H13" s="36"/>
      <c r="I13" s="36"/>
      <c r="J13" s="35">
        <f>SUM(C13:I13)</f>
        <v>9992452</v>
      </c>
    </row>
    <row r="14" spans="1:10" ht="27.75" customHeight="1">
      <c r="B14" s="15" t="s">
        <v>311</v>
      </c>
      <c r="C14" s="36"/>
      <c r="D14" s="36">
        <v>592998</v>
      </c>
      <c r="E14" s="36">
        <v>430826</v>
      </c>
      <c r="F14" s="36">
        <v>268656</v>
      </c>
      <c r="G14" s="36"/>
      <c r="H14" s="36"/>
      <c r="I14" s="36"/>
      <c r="J14" s="35">
        <f>SUM(C14:I14)-608142-507867</f>
        <v>176471</v>
      </c>
    </row>
    <row r="15" spans="1:10" ht="27.75" customHeight="1">
      <c r="B15" s="15" t="s">
        <v>312</v>
      </c>
      <c r="C15" s="36"/>
      <c r="D15" s="36">
        <v>12713</v>
      </c>
      <c r="E15" s="36">
        <v>12713</v>
      </c>
      <c r="F15" s="36">
        <v>12713</v>
      </c>
      <c r="G15" s="36"/>
      <c r="H15" s="36"/>
      <c r="I15" s="36"/>
      <c r="J15" s="35">
        <v>38139</v>
      </c>
    </row>
    <row r="16" spans="1:10" ht="27.75" customHeight="1">
      <c r="B16" s="15" t="s">
        <v>313</v>
      </c>
      <c r="C16" s="36"/>
      <c r="D16" s="36">
        <v>6334307</v>
      </c>
      <c r="E16" s="36">
        <v>3231907</v>
      </c>
      <c r="F16" s="36">
        <v>1724274</v>
      </c>
      <c r="G16" s="36"/>
      <c r="H16" s="36"/>
      <c r="I16" s="36"/>
      <c r="J16" s="35">
        <v>11290488</v>
      </c>
    </row>
    <row r="17" spans="1:10" ht="27.75" customHeight="1">
      <c r="B17" s="15" t="s">
        <v>314</v>
      </c>
      <c r="C17" s="36"/>
      <c r="D17" s="36">
        <v>1569920</v>
      </c>
      <c r="E17" s="36">
        <v>1253564</v>
      </c>
      <c r="F17" s="36">
        <v>1873564</v>
      </c>
      <c r="G17" s="36"/>
      <c r="H17" s="36"/>
      <c r="I17" s="36"/>
      <c r="J17" s="35">
        <v>4697048</v>
      </c>
    </row>
    <row r="18" spans="1:10">
      <c r="B18" s="15" t="s">
        <v>11</v>
      </c>
      <c r="C18" s="105">
        <f t="shared" ref="C18:I18" si="0">SUM(C11:C17)</f>
        <v>0</v>
      </c>
      <c r="D18" s="105">
        <f t="shared" si="0"/>
        <v>19326736.329999998</v>
      </c>
      <c r="E18" s="105">
        <f t="shared" si="0"/>
        <v>12206585.960000001</v>
      </c>
      <c r="F18" s="105">
        <f t="shared" si="0"/>
        <v>9186380.3599999994</v>
      </c>
      <c r="G18" s="105">
        <f t="shared" si="0"/>
        <v>0</v>
      </c>
      <c r="H18" s="105">
        <f t="shared" si="0"/>
        <v>0</v>
      </c>
      <c r="I18" s="105">
        <f t="shared" si="0"/>
        <v>0</v>
      </c>
      <c r="J18" s="104">
        <f>SUM(J11:J17)</f>
        <v>39603693.649999999</v>
      </c>
    </row>
    <row r="19" spans="1:10" ht="17.25" thickBot="1"/>
    <row r="20" spans="1:10" ht="17.25" thickBot="1">
      <c r="A20" s="7" t="s">
        <v>116</v>
      </c>
      <c r="B20" s="9"/>
      <c r="C20" s="9"/>
      <c r="D20" s="9"/>
      <c r="E20" s="9"/>
      <c r="F20" s="9"/>
      <c r="G20" s="9"/>
      <c r="H20" s="9"/>
      <c r="I20" s="9"/>
    </row>
    <row r="21" spans="1:10" ht="42" customHeight="1">
      <c r="B21" s="66" t="s">
        <v>13</v>
      </c>
      <c r="C21" s="66" t="s">
        <v>14</v>
      </c>
      <c r="D21" s="66" t="s">
        <v>15</v>
      </c>
      <c r="E21" s="66" t="s">
        <v>16</v>
      </c>
      <c r="F21" s="66" t="s">
        <v>17</v>
      </c>
      <c r="G21" s="9"/>
      <c r="H21" s="9"/>
      <c r="I21" s="9"/>
    </row>
    <row r="22" spans="1:10" ht="60">
      <c r="B22" s="103" t="s">
        <v>315</v>
      </c>
      <c r="C22" s="102" t="s">
        <v>316</v>
      </c>
      <c r="D22" s="69">
        <v>1610960</v>
      </c>
      <c r="E22" s="69">
        <v>1610960</v>
      </c>
      <c r="F22" s="97">
        <v>1</v>
      </c>
      <c r="G22" s="9"/>
      <c r="H22" s="9"/>
      <c r="I22" s="9"/>
    </row>
    <row r="23" spans="1:10" ht="75">
      <c r="B23" s="103" t="s">
        <v>225</v>
      </c>
      <c r="C23" s="102" t="s">
        <v>317</v>
      </c>
      <c r="D23" s="70">
        <v>1053139.1499999999</v>
      </c>
      <c r="E23" s="70">
        <v>1053139.1499999999</v>
      </c>
      <c r="F23" s="97">
        <v>1</v>
      </c>
      <c r="G23" s="9"/>
      <c r="H23" s="9"/>
      <c r="I23" s="9"/>
    </row>
    <row r="24" spans="1:10">
      <c r="B24" s="472" t="s">
        <v>318</v>
      </c>
      <c r="C24" s="102" t="s">
        <v>319</v>
      </c>
      <c r="D24" s="71">
        <v>5216304</v>
      </c>
      <c r="E24" s="71">
        <v>4697360.5199999996</v>
      </c>
      <c r="F24" s="60">
        <v>34</v>
      </c>
      <c r="G24" s="93"/>
      <c r="H24" s="9"/>
      <c r="I24" s="9"/>
    </row>
    <row r="25" spans="1:10" ht="60">
      <c r="B25" s="472"/>
      <c r="C25" s="102" t="s">
        <v>320</v>
      </c>
      <c r="D25" s="72">
        <v>4776148</v>
      </c>
      <c r="E25" s="72">
        <v>4626545.82</v>
      </c>
      <c r="F25" s="73">
        <v>8</v>
      </c>
      <c r="G25" s="93"/>
      <c r="H25" s="9"/>
      <c r="I25" s="9"/>
    </row>
    <row r="26" spans="1:10" ht="38.25">
      <c r="B26" s="473" t="s">
        <v>321</v>
      </c>
      <c r="C26" s="102" t="s">
        <v>322</v>
      </c>
      <c r="D26" s="74">
        <v>13673</v>
      </c>
      <c r="E26" s="74">
        <v>13673</v>
      </c>
      <c r="F26" s="75">
        <v>1</v>
      </c>
      <c r="G26" s="93"/>
      <c r="H26" s="9"/>
      <c r="I26" s="9"/>
    </row>
    <row r="27" spans="1:10" ht="60">
      <c r="B27" s="474"/>
      <c r="C27" s="102" t="s">
        <v>323</v>
      </c>
      <c r="D27" s="74">
        <v>144611.70000000001</v>
      </c>
      <c r="E27" s="74">
        <v>106242.24000000001</v>
      </c>
      <c r="F27" s="75">
        <v>1</v>
      </c>
      <c r="G27" s="93"/>
      <c r="H27" s="9"/>
      <c r="I27" s="9"/>
    </row>
    <row r="28" spans="1:10" ht="45">
      <c r="B28" s="474"/>
      <c r="C28" s="102" t="s">
        <v>324</v>
      </c>
      <c r="D28" s="74">
        <v>193173.3</v>
      </c>
      <c r="E28" s="74">
        <v>193173.3</v>
      </c>
      <c r="F28" s="75">
        <v>1</v>
      </c>
      <c r="G28" s="93"/>
      <c r="H28" s="9"/>
      <c r="I28" s="9"/>
    </row>
    <row r="29" spans="1:10" ht="30">
      <c r="B29" s="475"/>
      <c r="C29" s="28" t="s">
        <v>325</v>
      </c>
      <c r="D29" s="74">
        <v>18089.5</v>
      </c>
      <c r="E29" s="74">
        <v>18089.5</v>
      </c>
      <c r="F29" s="75">
        <v>1</v>
      </c>
      <c r="G29" s="93"/>
      <c r="H29" s="9"/>
      <c r="I29" s="9"/>
    </row>
    <row r="30" spans="1:10" ht="30">
      <c r="B30" s="473" t="s">
        <v>326</v>
      </c>
      <c r="C30" s="102" t="s">
        <v>327</v>
      </c>
      <c r="D30" s="74">
        <v>12713</v>
      </c>
      <c r="E30" s="74">
        <v>12713</v>
      </c>
      <c r="F30" s="75">
        <v>1</v>
      </c>
      <c r="G30" s="93"/>
      <c r="H30" s="9"/>
      <c r="I30" s="9"/>
    </row>
    <row r="31" spans="1:10" ht="75">
      <c r="B31" s="474"/>
      <c r="C31" s="28" t="s">
        <v>328</v>
      </c>
      <c r="D31" s="74">
        <v>13189</v>
      </c>
      <c r="E31" s="74">
        <v>13189</v>
      </c>
      <c r="F31" s="75">
        <v>1</v>
      </c>
      <c r="G31" s="93"/>
      <c r="H31" s="9"/>
      <c r="I31" s="9"/>
    </row>
    <row r="32" spans="1:10" ht="75">
      <c r="B32" s="475"/>
      <c r="C32" s="338" t="s">
        <v>329</v>
      </c>
      <c r="D32" s="74">
        <v>12236.97</v>
      </c>
      <c r="E32" s="74">
        <v>12236.97</v>
      </c>
      <c r="F32" s="75">
        <v>1</v>
      </c>
      <c r="G32" s="93"/>
      <c r="H32" s="9"/>
      <c r="I32" s="9"/>
    </row>
    <row r="33" spans="2:9" ht="45">
      <c r="B33" s="472" t="s">
        <v>330</v>
      </c>
      <c r="C33" s="102" t="s">
        <v>331</v>
      </c>
      <c r="D33" s="74">
        <v>5450675</v>
      </c>
      <c r="E33" s="74">
        <v>2997044.45</v>
      </c>
      <c r="F33" s="75">
        <v>18</v>
      </c>
      <c r="G33" s="93"/>
      <c r="H33" s="9"/>
      <c r="I33" s="9"/>
    </row>
    <row r="34" spans="2:9" ht="45">
      <c r="B34" s="472"/>
      <c r="C34" s="102" t="s">
        <v>332</v>
      </c>
      <c r="D34" s="74">
        <v>3939813</v>
      </c>
      <c r="E34" s="74">
        <v>2030000</v>
      </c>
      <c r="F34" s="75">
        <v>406</v>
      </c>
      <c r="G34" s="93"/>
      <c r="H34" s="9"/>
      <c r="I34" s="9"/>
    </row>
    <row r="35" spans="2:9" ht="45">
      <c r="B35" s="472"/>
      <c r="C35" s="102" t="s">
        <v>333</v>
      </c>
      <c r="D35" s="74">
        <v>1900000</v>
      </c>
      <c r="E35" s="74">
        <v>5000</v>
      </c>
      <c r="F35" s="75">
        <v>2</v>
      </c>
      <c r="G35" s="93"/>
      <c r="H35" s="9"/>
      <c r="I35" s="9"/>
    </row>
    <row r="36" spans="2:9" ht="45">
      <c r="B36" s="473" t="s">
        <v>334</v>
      </c>
      <c r="C36" s="102" t="s">
        <v>335</v>
      </c>
      <c r="D36" s="74">
        <v>480000</v>
      </c>
      <c r="E36" s="74">
        <v>480000</v>
      </c>
      <c r="F36" s="75">
        <v>1</v>
      </c>
      <c r="G36" s="93"/>
      <c r="H36" s="9"/>
      <c r="I36" s="9"/>
    </row>
    <row r="37" spans="2:9" ht="45">
      <c r="B37" s="474"/>
      <c r="C37" s="102" t="s">
        <v>336</v>
      </c>
      <c r="D37" s="74">
        <v>17545</v>
      </c>
      <c r="E37" s="74">
        <v>17545</v>
      </c>
      <c r="F37" s="75">
        <v>1</v>
      </c>
      <c r="G37" s="93"/>
      <c r="H37" s="9"/>
      <c r="I37" s="9"/>
    </row>
    <row r="38" spans="2:9" ht="60">
      <c r="B38" s="474"/>
      <c r="C38" s="102" t="s">
        <v>337</v>
      </c>
      <c r="D38" s="74">
        <v>45905.88</v>
      </c>
      <c r="E38" s="74">
        <v>45905.88</v>
      </c>
      <c r="F38" s="75">
        <v>1</v>
      </c>
      <c r="G38" s="93"/>
      <c r="H38" s="9"/>
      <c r="I38" s="9"/>
    </row>
    <row r="39" spans="2:9" ht="60">
      <c r="B39" s="474"/>
      <c r="C39" s="102" t="s">
        <v>338</v>
      </c>
      <c r="D39" s="76">
        <v>58837.8</v>
      </c>
      <c r="E39" s="76">
        <v>58837.8</v>
      </c>
      <c r="F39" s="77">
        <v>1</v>
      </c>
      <c r="G39" s="93"/>
      <c r="H39" s="9"/>
      <c r="I39" s="9"/>
    </row>
    <row r="40" spans="2:9" ht="45">
      <c r="B40" s="474"/>
      <c r="C40" s="102" t="s">
        <v>339</v>
      </c>
      <c r="D40" s="78">
        <v>919052.35</v>
      </c>
      <c r="E40" s="71">
        <v>740021.77</v>
      </c>
      <c r="F40" s="60">
        <v>1</v>
      </c>
      <c r="G40" s="93"/>
      <c r="H40" s="9"/>
      <c r="I40" s="9"/>
    </row>
    <row r="41" spans="2:9" ht="45">
      <c r="B41" s="474"/>
      <c r="C41" s="102" t="s">
        <v>340</v>
      </c>
      <c r="D41" s="78">
        <v>17545</v>
      </c>
      <c r="E41" s="71">
        <v>17545</v>
      </c>
      <c r="F41" s="60">
        <v>1</v>
      </c>
      <c r="G41" s="93"/>
      <c r="H41" s="9"/>
      <c r="I41" s="9"/>
    </row>
    <row r="42" spans="2:9" ht="90">
      <c r="B42" s="474"/>
      <c r="C42" s="102" t="s">
        <v>341</v>
      </c>
      <c r="D42" s="78">
        <v>10890</v>
      </c>
      <c r="E42" s="71">
        <v>10890</v>
      </c>
      <c r="F42" s="60">
        <v>1</v>
      </c>
      <c r="G42" s="93"/>
      <c r="H42" s="9"/>
      <c r="I42" s="9"/>
    </row>
    <row r="43" spans="2:9" ht="30">
      <c r="B43" s="474"/>
      <c r="C43" s="102" t="s">
        <v>342</v>
      </c>
      <c r="D43" s="78">
        <v>17663.580000000002</v>
      </c>
      <c r="E43" s="71">
        <v>17663.580000000002</v>
      </c>
      <c r="F43" s="60">
        <v>1</v>
      </c>
      <c r="G43" s="93"/>
      <c r="H43" s="9"/>
      <c r="I43" s="9"/>
    </row>
    <row r="44" spans="2:9" ht="105">
      <c r="B44" s="474"/>
      <c r="C44" s="102" t="s">
        <v>343</v>
      </c>
      <c r="D44" s="78">
        <v>13859.34</v>
      </c>
      <c r="E44" s="71">
        <v>13859.34</v>
      </c>
      <c r="F44" s="60">
        <v>1</v>
      </c>
      <c r="G44" s="93"/>
      <c r="H44" s="9"/>
      <c r="I44" s="9"/>
    </row>
    <row r="45" spans="2:9" ht="75">
      <c r="B45" s="474"/>
      <c r="C45" s="102" t="s">
        <v>344</v>
      </c>
      <c r="D45" s="78">
        <v>7545.56</v>
      </c>
      <c r="E45" s="71">
        <v>7545.56</v>
      </c>
      <c r="F45" s="60">
        <v>1</v>
      </c>
      <c r="G45" s="93"/>
      <c r="H45" s="9"/>
      <c r="I45" s="9"/>
    </row>
    <row r="46" spans="2:9" ht="90">
      <c r="B46" s="474"/>
      <c r="C46" s="102" t="s">
        <v>345</v>
      </c>
      <c r="D46" s="78">
        <v>13189</v>
      </c>
      <c r="E46" s="71">
        <v>13189</v>
      </c>
      <c r="F46" s="60">
        <v>1</v>
      </c>
      <c r="G46" s="93"/>
      <c r="H46" s="9"/>
      <c r="I46" s="9"/>
    </row>
    <row r="47" spans="2:9" ht="75">
      <c r="B47" s="474"/>
      <c r="C47" s="102" t="s">
        <v>346</v>
      </c>
      <c r="D47" s="78">
        <v>114940.32</v>
      </c>
      <c r="E47" s="71">
        <v>108043.9</v>
      </c>
      <c r="F47" s="60">
        <v>1</v>
      </c>
      <c r="G47" s="93"/>
      <c r="H47" s="9"/>
      <c r="I47" s="9"/>
    </row>
    <row r="48" spans="2:9" ht="60">
      <c r="B48" s="474"/>
      <c r="C48" s="102" t="s">
        <v>347</v>
      </c>
      <c r="D48" s="78">
        <v>98490.62</v>
      </c>
      <c r="E48" s="71">
        <v>75669.77</v>
      </c>
      <c r="F48" s="60">
        <v>1</v>
      </c>
      <c r="G48" s="93"/>
      <c r="H48" s="9"/>
      <c r="I48" s="9"/>
    </row>
    <row r="49" spans="1:9" ht="60">
      <c r="B49" s="474"/>
      <c r="C49" s="102" t="s">
        <v>347</v>
      </c>
      <c r="D49" s="78">
        <v>7770.62</v>
      </c>
      <c r="E49" s="71">
        <v>7770.62</v>
      </c>
      <c r="F49" s="60">
        <v>1</v>
      </c>
      <c r="G49" s="93"/>
      <c r="H49" s="9"/>
      <c r="I49" s="9"/>
    </row>
    <row r="50" spans="1:9">
      <c r="B50" s="474"/>
      <c r="C50" s="102" t="s">
        <v>348</v>
      </c>
      <c r="D50" s="70">
        <v>14433.31</v>
      </c>
      <c r="E50" s="70">
        <v>14433.31</v>
      </c>
      <c r="F50" s="73">
        <v>1</v>
      </c>
      <c r="G50" s="93"/>
      <c r="H50" s="9"/>
      <c r="I50" s="9"/>
    </row>
    <row r="51" spans="1:9">
      <c r="B51" s="474"/>
      <c r="C51" s="102" t="s">
        <v>349</v>
      </c>
      <c r="D51" s="72">
        <v>79821.62</v>
      </c>
      <c r="E51" s="72">
        <v>79821.62</v>
      </c>
      <c r="F51" s="60">
        <v>1</v>
      </c>
      <c r="G51" s="93"/>
      <c r="H51" s="9"/>
      <c r="I51" s="9"/>
    </row>
    <row r="52" spans="1:9">
      <c r="B52" s="98" t="s">
        <v>11</v>
      </c>
      <c r="C52" s="98">
        <v>30</v>
      </c>
      <c r="D52" s="79">
        <f>SUM(D22:D51)</f>
        <v>26272215.620000001</v>
      </c>
      <c r="E52" s="79">
        <f>SUM(E22:E51)</f>
        <v>19098109.099999998</v>
      </c>
      <c r="F52" s="98">
        <f>SUM(F22:F51)</f>
        <v>493</v>
      </c>
      <c r="G52" s="93"/>
      <c r="H52" s="9"/>
      <c r="I52" s="9"/>
    </row>
    <row r="53" spans="1:9">
      <c r="B53" s="92"/>
      <c r="C53" s="93"/>
      <c r="D53" s="93"/>
      <c r="E53" s="93"/>
      <c r="F53" s="93"/>
      <c r="G53" s="93"/>
      <c r="H53" s="9"/>
      <c r="I53" s="9"/>
    </row>
    <row r="54" spans="1:9">
      <c r="B54" s="9"/>
      <c r="C54" s="9"/>
      <c r="D54" s="9"/>
      <c r="E54" s="9"/>
      <c r="F54" s="9"/>
      <c r="G54" s="9"/>
      <c r="H54" s="9"/>
      <c r="I54" s="9"/>
    </row>
    <row r="55" spans="1:9">
      <c r="B55" s="9"/>
      <c r="C55" s="9"/>
      <c r="D55" s="9"/>
      <c r="E55" s="9"/>
      <c r="F55" s="9"/>
      <c r="G55" s="9"/>
      <c r="H55" s="9"/>
      <c r="I55" s="9"/>
    </row>
    <row r="56" spans="1:9">
      <c r="B56" s="66" t="s">
        <v>19</v>
      </c>
      <c r="C56" s="66" t="s">
        <v>20</v>
      </c>
      <c r="D56" s="66" t="s">
        <v>15</v>
      </c>
      <c r="E56" s="66" t="s">
        <v>21</v>
      </c>
      <c r="F56" s="66" t="s">
        <v>22</v>
      </c>
      <c r="G56" s="66" t="s">
        <v>23</v>
      </c>
      <c r="H56" s="94" t="s">
        <v>24</v>
      </c>
      <c r="I56" s="9"/>
    </row>
    <row r="57" spans="1:9">
      <c r="B57" s="99" t="s">
        <v>289</v>
      </c>
      <c r="C57" s="68">
        <f>J11</f>
        <v>4026497</v>
      </c>
      <c r="D57" s="68">
        <f>SUM(D22)</f>
        <v>1610960</v>
      </c>
      <c r="E57" s="68">
        <f>SUM(E22)</f>
        <v>1610960</v>
      </c>
      <c r="F57" s="47">
        <f>D57/C57</f>
        <v>0.40008970576657577</v>
      </c>
      <c r="G57" s="47">
        <f>E57/D57</f>
        <v>1</v>
      </c>
      <c r="H57" s="47">
        <f>E57/C57</f>
        <v>0.40008970576657577</v>
      </c>
      <c r="I57" s="9"/>
    </row>
    <row r="58" spans="1:9">
      <c r="B58" s="99" t="s">
        <v>290</v>
      </c>
      <c r="C58" s="68">
        <f>J12</f>
        <v>9382598.6500000004</v>
      </c>
      <c r="D58" s="68">
        <f>SUM(D23:D23)</f>
        <v>1053139.1499999999</v>
      </c>
      <c r="E58" s="68">
        <f>E23</f>
        <v>1053139.1499999999</v>
      </c>
      <c r="F58" s="47">
        <f t="shared" ref="F58:G60" si="1">D58/C58</f>
        <v>0.11224386646869947</v>
      </c>
      <c r="G58" s="47">
        <f t="shared" si="1"/>
        <v>1</v>
      </c>
      <c r="H58" s="47">
        <f t="shared" ref="H58:H60" si="2">E58/C58</f>
        <v>0.11224386646869947</v>
      </c>
      <c r="I58" s="9"/>
    </row>
    <row r="59" spans="1:9">
      <c r="B59" s="99" t="s">
        <v>350</v>
      </c>
      <c r="C59" s="68">
        <f>J13+J14+J15+J16+J17</f>
        <v>26194598</v>
      </c>
      <c r="D59" s="68">
        <f>SUM(D24:D51)</f>
        <v>23608116.469999999</v>
      </c>
      <c r="E59" s="68">
        <f>SUM(E24:E51)</f>
        <v>16434009.950000001</v>
      </c>
      <c r="F59" s="47">
        <f t="shared" si="1"/>
        <v>0.90125897217433915</v>
      </c>
      <c r="G59" s="47">
        <f t="shared" si="1"/>
        <v>0.69611694651216716</v>
      </c>
      <c r="H59" s="47">
        <f t="shared" si="2"/>
        <v>0.62738164372669514</v>
      </c>
      <c r="I59" s="9"/>
    </row>
    <row r="60" spans="1:9">
      <c r="B60" s="99"/>
      <c r="C60" s="68">
        <f>SUM(C57:C59)</f>
        <v>39603693.649999999</v>
      </c>
      <c r="D60" s="68">
        <f t="shared" ref="D60:E60" si="3">SUM(D57:D59)</f>
        <v>26272215.619999997</v>
      </c>
      <c r="E60" s="68">
        <f t="shared" si="3"/>
        <v>19098109.100000001</v>
      </c>
      <c r="F60" s="47">
        <f t="shared" si="1"/>
        <v>0.66337791247913058</v>
      </c>
      <c r="G60" s="47">
        <f t="shared" si="1"/>
        <v>0.7269318041627737</v>
      </c>
      <c r="H60" s="47">
        <f t="shared" si="2"/>
        <v>0.48223050276018892</v>
      </c>
      <c r="I60" s="9"/>
    </row>
    <row r="61" spans="1:9">
      <c r="B61" s="93"/>
      <c r="C61" s="93"/>
      <c r="D61" s="93"/>
      <c r="E61" s="93"/>
      <c r="F61" s="93"/>
      <c r="G61" s="93"/>
      <c r="H61" s="93"/>
      <c r="I61" s="9"/>
    </row>
    <row r="62" spans="1:9" ht="17.25" thickBot="1"/>
    <row r="63" spans="1:9" ht="17.25" thickBot="1">
      <c r="A63" s="20" t="s">
        <v>175</v>
      </c>
    </row>
    <row r="64" spans="1:9" ht="30">
      <c r="B64" s="21" t="s">
        <v>13</v>
      </c>
      <c r="C64" s="22" t="s">
        <v>14</v>
      </c>
      <c r="D64" s="23" t="s">
        <v>16</v>
      </c>
      <c r="E64" s="23" t="s">
        <v>17</v>
      </c>
      <c r="F64" s="445" t="s">
        <v>26</v>
      </c>
      <c r="G64" s="445"/>
      <c r="H64" s="445"/>
      <c r="I64" s="445"/>
    </row>
    <row r="65" spans="2:9" ht="75">
      <c r="B65" s="476" t="s">
        <v>315</v>
      </c>
      <c r="C65" s="355" t="s">
        <v>1094</v>
      </c>
      <c r="D65" s="265">
        <v>567450</v>
      </c>
      <c r="E65" s="258">
        <v>1</v>
      </c>
      <c r="F65" s="471" t="s">
        <v>1095</v>
      </c>
      <c r="G65" s="471"/>
      <c r="H65" s="471"/>
      <c r="I65" s="471"/>
    </row>
    <row r="66" spans="2:9" ht="60" customHeight="1">
      <c r="B66" s="470"/>
      <c r="C66" s="355" t="s">
        <v>1126</v>
      </c>
      <c r="D66" s="265">
        <v>49000</v>
      </c>
      <c r="E66" s="258">
        <v>49</v>
      </c>
      <c r="F66" s="477" t="s">
        <v>1126</v>
      </c>
      <c r="G66" s="477"/>
      <c r="H66" s="477"/>
      <c r="I66" s="477"/>
    </row>
    <row r="67" spans="2:9">
      <c r="B67" s="266" t="s">
        <v>11</v>
      </c>
      <c r="C67" s="267">
        <v>2</v>
      </c>
      <c r="D67" s="268">
        <f>SUM(D65:D66)</f>
        <v>616450</v>
      </c>
      <c r="E67" s="269">
        <f>SUM(E65:E66)</f>
        <v>50</v>
      </c>
      <c r="F67" s="467"/>
      <c r="G67" s="467"/>
      <c r="H67" s="467"/>
      <c r="I67" s="467"/>
    </row>
  </sheetData>
  <sortState xmlns:xlrd2="http://schemas.microsoft.com/office/spreadsheetml/2017/richdata2" ref="B11:B17">
    <sortCondition ref="B11"/>
  </sortState>
  <mergeCells count="10">
    <mergeCell ref="F67:I67"/>
    <mergeCell ref="F65:I65"/>
    <mergeCell ref="F64:I64"/>
    <mergeCell ref="B24:B25"/>
    <mergeCell ref="B33:B35"/>
    <mergeCell ref="B26:B29"/>
    <mergeCell ref="B36:B51"/>
    <mergeCell ref="B30:B32"/>
    <mergeCell ref="B65:B66"/>
    <mergeCell ref="F66:I66"/>
  </mergeCells>
  <pageMargins left="0.25" right="0.25" top="0.75" bottom="0.75" header="0.3" footer="0.3"/>
  <pageSetup paperSize="8" scale="97"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J60"/>
  <sheetViews>
    <sheetView topLeftCell="A41" workbookViewId="0">
      <selection activeCell="K50" sqref="K50"/>
    </sheetView>
  </sheetViews>
  <sheetFormatPr baseColWidth="10" defaultColWidth="11.42578125" defaultRowHeight="16.5"/>
  <cols>
    <col min="1" max="1" width="37.5703125" style="8" customWidth="1"/>
    <col min="2" max="2" width="21.28515625" style="8" customWidth="1"/>
    <col min="3" max="3" width="34.7109375" style="8" customWidth="1"/>
    <col min="4" max="4" width="17" style="8" customWidth="1"/>
    <col min="5" max="5" width="17.140625" style="8" customWidth="1"/>
    <col min="6" max="6" width="18.28515625" style="8" bestFit="1" customWidth="1"/>
    <col min="7" max="10" width="17.140625" style="8" customWidth="1"/>
    <col min="11" max="16384" width="11.42578125" style="8"/>
  </cols>
  <sheetData>
    <row r="1" spans="1:10" ht="17.25" thickBot="1">
      <c r="A1" s="7" t="s">
        <v>0</v>
      </c>
      <c r="B1" s="11" t="s">
        <v>30</v>
      </c>
    </row>
    <row r="2" spans="1:10" ht="17.25" thickBot="1"/>
    <row r="3" spans="1:10" ht="17.25" thickBot="1">
      <c r="A3" s="13" t="s">
        <v>1</v>
      </c>
      <c r="B3" s="10"/>
      <c r="C3" s="12"/>
      <c r="D3" s="12"/>
      <c r="E3" s="12"/>
      <c r="F3" s="12"/>
      <c r="G3" s="12"/>
      <c r="H3" s="12"/>
      <c r="I3" s="12"/>
      <c r="J3" s="12"/>
    </row>
    <row r="4" spans="1:10">
      <c r="A4" s="14"/>
      <c r="B4" s="10" t="s">
        <v>92</v>
      </c>
      <c r="C4" s="12" t="s">
        <v>93</v>
      </c>
      <c r="D4" s="12"/>
      <c r="E4" s="12"/>
      <c r="F4" s="12"/>
      <c r="G4" s="12"/>
      <c r="H4" s="12"/>
      <c r="I4" s="12"/>
      <c r="J4" s="12"/>
    </row>
    <row r="5" spans="1:10">
      <c r="A5" s="14"/>
      <c r="B5" s="10" t="s">
        <v>90</v>
      </c>
      <c r="C5" s="12" t="s">
        <v>91</v>
      </c>
      <c r="D5" s="12"/>
      <c r="E5" s="12"/>
      <c r="F5" s="12"/>
      <c r="G5" s="12"/>
      <c r="H5" s="12"/>
      <c r="I5" s="12"/>
      <c r="J5" s="12"/>
    </row>
    <row r="6" spans="1:10">
      <c r="A6" s="10"/>
      <c r="B6" s="10"/>
      <c r="C6" s="12"/>
      <c r="D6" s="12"/>
      <c r="E6" s="12"/>
      <c r="F6" s="12"/>
      <c r="G6" s="12"/>
      <c r="H6" s="12"/>
      <c r="I6" s="12"/>
      <c r="J6" s="12"/>
    </row>
    <row r="7" spans="1:10" ht="17.25" thickBot="1">
      <c r="C7" s="9"/>
      <c r="D7" s="9"/>
      <c r="E7" s="9"/>
      <c r="F7" s="9"/>
      <c r="G7" s="9"/>
      <c r="H7" s="9"/>
      <c r="I7" s="9"/>
      <c r="J7" s="9"/>
    </row>
    <row r="8" spans="1:10" ht="17.25" thickBot="1">
      <c r="A8" s="7" t="s">
        <v>2</v>
      </c>
      <c r="C8" s="9"/>
      <c r="D8" s="9"/>
      <c r="E8" s="9"/>
      <c r="F8" s="9"/>
      <c r="G8" s="9"/>
      <c r="H8" s="9"/>
      <c r="I8" s="9"/>
      <c r="J8" s="9"/>
    </row>
    <row r="9" spans="1:10" ht="27.75" customHeight="1">
      <c r="B9" s="15" t="s">
        <v>3</v>
      </c>
      <c r="C9" s="15" t="s">
        <v>4</v>
      </c>
      <c r="D9" s="15" t="s">
        <v>5</v>
      </c>
      <c r="E9" s="15" t="s">
        <v>6</v>
      </c>
      <c r="F9" s="15" t="s">
        <v>7</v>
      </c>
      <c r="G9" s="15" t="s">
        <v>8</v>
      </c>
      <c r="H9" s="15" t="s">
        <v>9</v>
      </c>
      <c r="I9" s="15" t="s">
        <v>10</v>
      </c>
      <c r="J9" s="16" t="s">
        <v>11</v>
      </c>
    </row>
    <row r="10" spans="1:10" ht="27.75" customHeight="1">
      <c r="B10" s="15" t="s">
        <v>351</v>
      </c>
      <c r="C10" s="36"/>
      <c r="D10" s="36"/>
      <c r="E10" s="36">
        <v>177639.03</v>
      </c>
      <c r="F10" s="36">
        <v>120776.67</v>
      </c>
      <c r="G10" s="36"/>
      <c r="H10" s="36"/>
      <c r="I10" s="36"/>
      <c r="J10" s="35">
        <v>298415.7</v>
      </c>
    </row>
    <row r="11" spans="1:10" ht="27.75" customHeight="1">
      <c r="B11" s="15" t="s">
        <v>352</v>
      </c>
      <c r="C11" s="36"/>
      <c r="D11" s="36">
        <v>979303.8600000001</v>
      </c>
      <c r="E11" s="36">
        <v>1365603.02</v>
      </c>
      <c r="F11" s="36">
        <v>148229.96</v>
      </c>
      <c r="G11" s="36"/>
      <c r="H11" s="36"/>
      <c r="I11" s="36"/>
      <c r="J11" s="35">
        <v>2493136.84</v>
      </c>
    </row>
    <row r="12" spans="1:10" ht="27.75" customHeight="1">
      <c r="B12" s="15" t="s">
        <v>353</v>
      </c>
      <c r="C12" s="36"/>
      <c r="D12" s="36">
        <v>49457.729999999996</v>
      </c>
      <c r="E12" s="36">
        <v>110090.58</v>
      </c>
      <c r="F12" s="36">
        <v>80090.58</v>
      </c>
      <c r="G12" s="36"/>
      <c r="H12" s="36"/>
      <c r="I12" s="36"/>
      <c r="J12" s="35">
        <v>239638.89</v>
      </c>
    </row>
    <row r="13" spans="1:10" ht="27.75" customHeight="1">
      <c r="B13" s="15" t="s">
        <v>354</v>
      </c>
      <c r="C13" s="36"/>
      <c r="D13" s="36">
        <v>371381.49</v>
      </c>
      <c r="E13" s="36"/>
      <c r="F13" s="36"/>
      <c r="G13" s="36"/>
      <c r="H13" s="36"/>
      <c r="I13" s="36"/>
      <c r="J13" s="35">
        <v>371381.49</v>
      </c>
    </row>
    <row r="14" spans="1:10">
      <c r="B14" s="15" t="s">
        <v>11</v>
      </c>
      <c r="C14" s="105">
        <f t="shared" ref="C14:I14" si="0">SUM(C10:C13)</f>
        <v>0</v>
      </c>
      <c r="D14" s="105">
        <f t="shared" si="0"/>
        <v>1400143.08</v>
      </c>
      <c r="E14" s="105">
        <f t="shared" si="0"/>
        <v>1653332.6300000001</v>
      </c>
      <c r="F14" s="105">
        <f t="shared" si="0"/>
        <v>349097.21</v>
      </c>
      <c r="G14" s="105">
        <f t="shared" si="0"/>
        <v>0</v>
      </c>
      <c r="H14" s="105">
        <f t="shared" si="0"/>
        <v>0</v>
      </c>
      <c r="I14" s="105">
        <f t="shared" si="0"/>
        <v>0</v>
      </c>
      <c r="J14" s="104">
        <f>SUM(J10:J13)</f>
        <v>3402572.92</v>
      </c>
    </row>
    <row r="15" spans="1:10" ht="17.25" thickBot="1"/>
    <row r="16" spans="1:10" ht="17.25" thickBot="1">
      <c r="A16" s="7" t="s">
        <v>116</v>
      </c>
      <c r="B16" s="9"/>
      <c r="C16" s="9"/>
      <c r="D16" s="9"/>
      <c r="E16" s="9"/>
      <c r="F16" s="9"/>
      <c r="G16" s="9"/>
      <c r="H16" s="9"/>
      <c r="I16" s="9"/>
    </row>
    <row r="17" spans="1:9" ht="30">
      <c r="B17" s="80" t="s">
        <v>13</v>
      </c>
      <c r="C17" s="493" t="s">
        <v>14</v>
      </c>
      <c r="D17" s="494"/>
      <c r="E17" s="101" t="s">
        <v>15</v>
      </c>
      <c r="F17" s="80" t="s">
        <v>16</v>
      </c>
      <c r="G17" s="80" t="s">
        <v>17</v>
      </c>
      <c r="H17" s="9"/>
      <c r="I17" s="9"/>
    </row>
    <row r="18" spans="1:9" ht="62.25" customHeight="1">
      <c r="B18" s="81" t="s">
        <v>355</v>
      </c>
      <c r="C18" s="495" t="s">
        <v>356</v>
      </c>
      <c r="D18" s="495"/>
      <c r="E18" s="82">
        <v>298417</v>
      </c>
      <c r="F18" s="82">
        <v>157275.42000000001</v>
      </c>
      <c r="G18" s="83">
        <v>10</v>
      </c>
      <c r="H18" s="9"/>
      <c r="I18" s="9"/>
    </row>
    <row r="19" spans="1:9" ht="45.75" customHeight="1">
      <c r="B19" s="481" t="s">
        <v>357</v>
      </c>
      <c r="C19" s="496" t="s">
        <v>358</v>
      </c>
      <c r="D19" s="496"/>
      <c r="E19" s="82">
        <v>720889.41</v>
      </c>
      <c r="F19" s="82">
        <v>720889.41</v>
      </c>
      <c r="G19" s="83">
        <v>20</v>
      </c>
      <c r="H19" s="9"/>
      <c r="I19" s="9"/>
    </row>
    <row r="20" spans="1:9" ht="45.75" customHeight="1">
      <c r="B20" s="481"/>
      <c r="C20" s="501" t="s">
        <v>359</v>
      </c>
      <c r="D20" s="502"/>
      <c r="E20" s="82">
        <v>524283.21</v>
      </c>
      <c r="F20" s="82">
        <v>485950.71999999997</v>
      </c>
      <c r="G20" s="83">
        <v>8</v>
      </c>
      <c r="H20" s="9"/>
      <c r="I20" s="9"/>
    </row>
    <row r="21" spans="1:9" ht="67.5" customHeight="1">
      <c r="A21" s="106"/>
      <c r="B21" s="481"/>
      <c r="C21" s="497" t="s">
        <v>360</v>
      </c>
      <c r="D21" s="497"/>
      <c r="E21" s="84">
        <v>2153.4</v>
      </c>
      <c r="F21" s="82">
        <v>2153.4</v>
      </c>
      <c r="G21" s="85">
        <v>3</v>
      </c>
      <c r="H21" s="9"/>
      <c r="I21" s="9"/>
    </row>
    <row r="22" spans="1:9" ht="78.75" customHeight="1">
      <c r="A22" s="106"/>
      <c r="B22" s="481"/>
      <c r="C22" s="497" t="s">
        <v>361</v>
      </c>
      <c r="D22" s="497"/>
      <c r="E22" s="84">
        <v>10000</v>
      </c>
      <c r="F22" s="82">
        <v>10000</v>
      </c>
      <c r="G22" s="85">
        <v>1</v>
      </c>
      <c r="H22" s="9"/>
      <c r="I22" s="9"/>
    </row>
    <row r="23" spans="1:9" ht="78.75" customHeight="1">
      <c r="A23" s="106"/>
      <c r="B23" s="481"/>
      <c r="C23" s="497" t="s">
        <v>362</v>
      </c>
      <c r="D23" s="497"/>
      <c r="E23" s="84">
        <v>9324</v>
      </c>
      <c r="F23" s="82">
        <v>9324</v>
      </c>
      <c r="G23" s="85">
        <v>1</v>
      </c>
      <c r="H23" s="9"/>
      <c r="I23" s="9"/>
    </row>
    <row r="24" spans="1:9" ht="78.75" customHeight="1">
      <c r="A24" s="106"/>
      <c r="B24" s="481"/>
      <c r="C24" s="497" t="s">
        <v>363</v>
      </c>
      <c r="D24" s="497"/>
      <c r="E24" s="84">
        <v>6216</v>
      </c>
      <c r="F24" s="82">
        <v>6216</v>
      </c>
      <c r="G24" s="85">
        <v>1</v>
      </c>
      <c r="H24" s="9"/>
      <c r="I24" s="9"/>
    </row>
    <row r="25" spans="1:9" ht="46.5" customHeight="1">
      <c r="B25" s="481"/>
      <c r="C25" s="497" t="s">
        <v>364</v>
      </c>
      <c r="D25" s="497"/>
      <c r="E25" s="82">
        <v>14999</v>
      </c>
      <c r="F25" s="82">
        <v>14999</v>
      </c>
      <c r="G25" s="45">
        <v>1</v>
      </c>
      <c r="H25" s="9"/>
      <c r="I25" s="9"/>
    </row>
    <row r="26" spans="1:9" ht="51" customHeight="1">
      <c r="B26" s="481"/>
      <c r="C26" s="497" t="s">
        <v>365</v>
      </c>
      <c r="D26" s="497"/>
      <c r="E26" s="82">
        <v>38837.25</v>
      </c>
      <c r="F26" s="82">
        <v>38837.25</v>
      </c>
      <c r="G26" s="45">
        <v>1</v>
      </c>
      <c r="H26" s="9"/>
      <c r="I26" s="9"/>
    </row>
    <row r="27" spans="1:9" ht="47.25" customHeight="1">
      <c r="B27" s="481"/>
      <c r="C27" s="497" t="s">
        <v>366</v>
      </c>
      <c r="D27" s="497"/>
      <c r="E27" s="82">
        <v>4306.8999999999996</v>
      </c>
      <c r="F27" s="82">
        <v>4306.8999999999996</v>
      </c>
      <c r="G27" s="45">
        <v>1</v>
      </c>
      <c r="H27" s="9"/>
      <c r="I27" s="9"/>
    </row>
    <row r="28" spans="1:9" ht="47.25" customHeight="1">
      <c r="B28" s="481"/>
      <c r="C28" s="497" t="s">
        <v>367</v>
      </c>
      <c r="D28" s="497"/>
      <c r="E28" s="82">
        <v>84874</v>
      </c>
      <c r="F28" s="82">
        <v>84874</v>
      </c>
      <c r="G28" s="45">
        <v>1</v>
      </c>
      <c r="H28" s="9"/>
      <c r="I28" s="9"/>
    </row>
    <row r="29" spans="1:9" ht="48.75" customHeight="1">
      <c r="B29" s="481"/>
      <c r="C29" s="497" t="s">
        <v>368</v>
      </c>
      <c r="D29" s="497"/>
      <c r="E29" s="82">
        <v>356076.7</v>
      </c>
      <c r="F29" s="82">
        <v>356076.7</v>
      </c>
      <c r="G29" s="45">
        <v>1</v>
      </c>
      <c r="H29" s="9"/>
      <c r="I29" s="9"/>
    </row>
    <row r="30" spans="1:9" ht="48.75" customHeight="1">
      <c r="B30" s="481"/>
      <c r="C30" s="498" t="s">
        <v>369</v>
      </c>
      <c r="D30" s="498"/>
      <c r="E30" s="86">
        <v>152894.95000000001</v>
      </c>
      <c r="F30" s="86">
        <v>152894.95000000001</v>
      </c>
      <c r="G30" s="45">
        <v>1</v>
      </c>
      <c r="H30" s="9"/>
      <c r="I30" s="9"/>
    </row>
    <row r="31" spans="1:9" ht="46.5" customHeight="1">
      <c r="B31" s="481"/>
      <c r="C31" s="498" t="s">
        <v>370</v>
      </c>
      <c r="D31" s="498"/>
      <c r="E31" s="82">
        <v>100345.3</v>
      </c>
      <c r="F31" s="82">
        <v>100345.3</v>
      </c>
      <c r="G31" s="45">
        <v>1</v>
      </c>
      <c r="H31" s="9"/>
      <c r="I31" s="9"/>
    </row>
    <row r="32" spans="1:9" ht="37.5" customHeight="1">
      <c r="B32" s="481"/>
      <c r="C32" s="498" t="s">
        <v>371</v>
      </c>
      <c r="D32" s="498"/>
      <c r="E32" s="87">
        <v>45222.45</v>
      </c>
      <c r="F32" s="87">
        <v>45222.45</v>
      </c>
      <c r="G32" s="45">
        <v>1</v>
      </c>
      <c r="H32" s="9"/>
      <c r="I32" s="9"/>
    </row>
    <row r="33" spans="2:9" ht="48" customHeight="1">
      <c r="B33" s="481"/>
      <c r="C33" s="498" t="s">
        <v>372</v>
      </c>
      <c r="D33" s="498"/>
      <c r="E33" s="87">
        <v>271459.92</v>
      </c>
      <c r="F33" s="87">
        <v>271459.92</v>
      </c>
      <c r="G33" s="88">
        <v>1</v>
      </c>
      <c r="H33" s="9"/>
      <c r="I33" s="9"/>
    </row>
    <row r="34" spans="2:9" ht="48.75" customHeight="1">
      <c r="B34" s="481"/>
      <c r="C34" s="498" t="s">
        <v>373</v>
      </c>
      <c r="D34" s="498"/>
      <c r="E34" s="87">
        <v>25500</v>
      </c>
      <c r="F34" s="87">
        <v>25500</v>
      </c>
      <c r="G34" s="88">
        <v>1</v>
      </c>
      <c r="H34" s="9"/>
      <c r="I34" s="9"/>
    </row>
    <row r="35" spans="2:9" ht="48.75" customHeight="1">
      <c r="B35" s="499" t="s">
        <v>374</v>
      </c>
      <c r="C35" s="504" t="s">
        <v>375</v>
      </c>
      <c r="D35" s="504"/>
      <c r="E35" s="89">
        <v>29815.84</v>
      </c>
      <c r="F35" s="89">
        <v>29815.84</v>
      </c>
      <c r="G35" s="88">
        <v>1</v>
      </c>
      <c r="H35" s="9"/>
      <c r="I35" s="9"/>
    </row>
    <row r="36" spans="2:9" ht="60.75" customHeight="1">
      <c r="B36" s="499"/>
      <c r="C36" s="498" t="s">
        <v>376</v>
      </c>
      <c r="D36" s="498"/>
      <c r="E36" s="82">
        <v>29819.5</v>
      </c>
      <c r="F36" s="82">
        <v>29819.5</v>
      </c>
      <c r="G36" s="45">
        <v>1</v>
      </c>
      <c r="H36" s="9"/>
      <c r="I36" s="9"/>
    </row>
    <row r="37" spans="2:9" ht="66.75" customHeight="1">
      <c r="B37" s="499"/>
      <c r="C37" s="498" t="s">
        <v>377</v>
      </c>
      <c r="D37" s="498"/>
      <c r="E37" s="82">
        <v>11616</v>
      </c>
      <c r="F37" s="82">
        <v>11616</v>
      </c>
      <c r="G37" s="45">
        <v>1</v>
      </c>
      <c r="H37" s="9"/>
      <c r="I37" s="9"/>
    </row>
    <row r="38" spans="2:9" ht="47.25" customHeight="1">
      <c r="B38" s="499"/>
      <c r="C38" s="498" t="s">
        <v>378</v>
      </c>
      <c r="D38" s="498"/>
      <c r="E38" s="82">
        <v>75600</v>
      </c>
      <c r="F38" s="82">
        <v>75600</v>
      </c>
      <c r="G38" s="45">
        <v>1</v>
      </c>
      <c r="H38" s="9"/>
      <c r="I38" s="9"/>
    </row>
    <row r="39" spans="2:9" ht="65.25" customHeight="1">
      <c r="B39" s="499"/>
      <c r="C39" s="498" t="s">
        <v>379</v>
      </c>
      <c r="D39" s="498"/>
      <c r="E39" s="82">
        <v>43706</v>
      </c>
      <c r="F39" s="82">
        <v>43706</v>
      </c>
      <c r="G39" s="45">
        <v>1</v>
      </c>
      <c r="H39" s="9"/>
      <c r="I39" s="9"/>
    </row>
    <row r="40" spans="2:9" ht="58.5" customHeight="1">
      <c r="B40" s="500"/>
      <c r="C40" s="498" t="s">
        <v>380</v>
      </c>
      <c r="D40" s="498"/>
      <c r="E40" s="82">
        <v>49078</v>
      </c>
      <c r="F40" s="82">
        <v>49078</v>
      </c>
      <c r="G40" s="45">
        <v>1</v>
      </c>
      <c r="H40" s="9"/>
      <c r="I40" s="9"/>
    </row>
    <row r="41" spans="2:9" ht="42.75" customHeight="1">
      <c r="B41" s="99" t="s">
        <v>381</v>
      </c>
      <c r="C41" s="498" t="s">
        <v>382</v>
      </c>
      <c r="D41" s="498"/>
      <c r="E41" s="87">
        <v>371381.49</v>
      </c>
      <c r="F41" s="82">
        <v>172200</v>
      </c>
      <c r="G41" s="45">
        <v>5</v>
      </c>
      <c r="H41" s="9"/>
      <c r="I41" s="9"/>
    </row>
    <row r="42" spans="2:9" ht="16.5" customHeight="1">
      <c r="B42" s="99" t="s">
        <v>11</v>
      </c>
      <c r="C42" s="503">
        <v>24</v>
      </c>
      <c r="D42" s="503"/>
      <c r="E42" s="90">
        <f>SUM(E18:E41)</f>
        <v>3276816.3199999994</v>
      </c>
      <c r="F42" s="90">
        <f>SUM(F18:F41)</f>
        <v>2898160.76</v>
      </c>
      <c r="G42" s="100">
        <f>SUM(G18:G41)</f>
        <v>65</v>
      </c>
      <c r="H42" s="9"/>
      <c r="I42" s="9"/>
    </row>
    <row r="43" spans="2:9" ht="16.5" customHeight="1">
      <c r="B43" s="92"/>
      <c r="C43" s="93"/>
      <c r="D43" s="93"/>
      <c r="E43" s="93"/>
      <c r="F43" s="93"/>
      <c r="G43" s="93"/>
      <c r="H43" s="9"/>
      <c r="I43" s="9"/>
    </row>
    <row r="44" spans="2:9" ht="16.5" customHeight="1">
      <c r="B44" s="9"/>
      <c r="C44" s="9"/>
      <c r="D44" s="9"/>
      <c r="E44" s="9"/>
      <c r="F44" s="9"/>
      <c r="G44" s="9"/>
      <c r="H44" s="9"/>
      <c r="I44" s="9"/>
    </row>
    <row r="45" spans="2:9" ht="16.5" customHeight="1">
      <c r="B45" s="9"/>
      <c r="C45" s="9"/>
      <c r="D45" s="9"/>
      <c r="E45" s="9"/>
      <c r="F45" s="9"/>
      <c r="G45" s="9"/>
      <c r="H45" s="9"/>
      <c r="I45" s="9"/>
    </row>
    <row r="46" spans="2:9" ht="30" customHeight="1">
      <c r="B46" s="38" t="s">
        <v>19</v>
      </c>
      <c r="C46" s="38" t="s">
        <v>20</v>
      </c>
      <c r="D46" s="38" t="s">
        <v>15</v>
      </c>
      <c r="E46" s="38" t="s">
        <v>21</v>
      </c>
      <c r="F46" s="38" t="s">
        <v>22</v>
      </c>
      <c r="G46" s="38" t="s">
        <v>23</v>
      </c>
      <c r="H46" s="38" t="s">
        <v>24</v>
      </c>
      <c r="I46" s="9"/>
    </row>
    <row r="47" spans="2:9" ht="16.5" customHeight="1">
      <c r="B47" s="16" t="s">
        <v>383</v>
      </c>
      <c r="C47" s="179">
        <f>J10+J11+J12</f>
        <v>3031191.43</v>
      </c>
      <c r="D47" s="360">
        <f>SUM(E18:E40)</f>
        <v>2905434.8299999996</v>
      </c>
      <c r="E47" s="360">
        <f>SUM(F18:F40)</f>
        <v>2725960.76</v>
      </c>
      <c r="F47" s="91">
        <f>D47/C47</f>
        <v>0.95851248497360642</v>
      </c>
      <c r="G47" s="91">
        <f>E47/D47</f>
        <v>0.93822815499186407</v>
      </c>
      <c r="H47" s="91">
        <f>E47/C47</f>
        <v>0.89930340031345357</v>
      </c>
      <c r="I47" s="9"/>
    </row>
    <row r="48" spans="2:9" ht="16.5" customHeight="1">
      <c r="B48" s="16" t="s">
        <v>384</v>
      </c>
      <c r="C48" s="35">
        <f>J13</f>
        <v>371381.49</v>
      </c>
      <c r="D48" s="360">
        <f>E41</f>
        <v>371381.49</v>
      </c>
      <c r="E48" s="360">
        <f>F41</f>
        <v>172200</v>
      </c>
      <c r="F48" s="91">
        <f t="shared" ref="F48:G49" si="1">D48/C48</f>
        <v>1</v>
      </c>
      <c r="G48" s="91">
        <f t="shared" si="1"/>
        <v>0.46367415888174718</v>
      </c>
      <c r="H48" s="91">
        <f t="shared" ref="H48:H49" si="2">E48/C48</f>
        <v>0.46367415888174718</v>
      </c>
      <c r="I48" s="9"/>
    </row>
    <row r="49" spans="1:10" ht="16.5" customHeight="1">
      <c r="B49" s="45"/>
      <c r="C49" s="67">
        <f>SUM(C47:C48)</f>
        <v>3402572.92</v>
      </c>
      <c r="D49" s="67">
        <f>SUM(D47:D48)</f>
        <v>3276816.3199999994</v>
      </c>
      <c r="E49" s="67">
        <f>SUM(E47:E48)</f>
        <v>2898160.76</v>
      </c>
      <c r="F49" s="91">
        <f t="shared" si="1"/>
        <v>0.96304073330484252</v>
      </c>
      <c r="G49" s="91">
        <f t="shared" si="1"/>
        <v>0.88444406917504625</v>
      </c>
      <c r="H49" s="91">
        <f t="shared" si="2"/>
        <v>0.8517556649454554</v>
      </c>
      <c r="I49" s="9"/>
    </row>
    <row r="50" spans="1:10" ht="16.5" customHeight="1" thickBot="1"/>
    <row r="51" spans="1:10" ht="16.5" customHeight="1" thickBot="1">
      <c r="A51" s="20" t="s">
        <v>175</v>
      </c>
    </row>
    <row r="52" spans="1:10" ht="30">
      <c r="B52" s="21" t="s">
        <v>13</v>
      </c>
      <c r="C52" s="22" t="s">
        <v>14</v>
      </c>
      <c r="D52" s="23" t="s">
        <v>16</v>
      </c>
      <c r="E52" s="23" t="s">
        <v>17</v>
      </c>
      <c r="F52" s="445" t="s">
        <v>26</v>
      </c>
      <c r="G52" s="445"/>
      <c r="H52" s="445"/>
      <c r="I52" s="445"/>
      <c r="J52" s="445"/>
    </row>
    <row r="53" spans="1:10" ht="45">
      <c r="B53" s="482" t="s">
        <v>355</v>
      </c>
      <c r="C53" s="247" t="s">
        <v>385</v>
      </c>
      <c r="D53" s="274">
        <f>3440+2325+30400+20000+28000+5770.24+2716+5000+35000+2094+6000+880</f>
        <v>141625.24</v>
      </c>
      <c r="E53" s="275">
        <v>12</v>
      </c>
      <c r="F53" s="483" t="s">
        <v>386</v>
      </c>
      <c r="G53" s="484"/>
      <c r="H53" s="484"/>
      <c r="I53" s="484"/>
      <c r="J53" s="485"/>
    </row>
    <row r="54" spans="1:10" ht="30">
      <c r="B54" s="482"/>
      <c r="C54" s="247" t="s">
        <v>387</v>
      </c>
      <c r="D54" s="274">
        <f>3500+2860</f>
        <v>6360</v>
      </c>
      <c r="E54" s="276">
        <v>2</v>
      </c>
      <c r="F54" s="486" t="s">
        <v>388</v>
      </c>
      <c r="G54" s="487"/>
      <c r="H54" s="487"/>
      <c r="I54" s="487"/>
      <c r="J54" s="488"/>
    </row>
    <row r="55" spans="1:10" ht="60">
      <c r="B55" s="482"/>
      <c r="C55" s="247" t="s">
        <v>389</v>
      </c>
      <c r="D55" s="274">
        <f>5264.43+6382</f>
        <v>11646.43</v>
      </c>
      <c r="E55" s="276">
        <v>2</v>
      </c>
      <c r="F55" s="486" t="s">
        <v>390</v>
      </c>
      <c r="G55" s="487"/>
      <c r="H55" s="487"/>
      <c r="I55" s="487"/>
      <c r="J55" s="488"/>
    </row>
    <row r="56" spans="1:10" ht="45">
      <c r="B56" s="490" t="s">
        <v>381</v>
      </c>
      <c r="C56" s="247" t="s">
        <v>391</v>
      </c>
      <c r="D56" s="274">
        <f>166650+41675+41676</f>
        <v>250001</v>
      </c>
      <c r="E56" s="276">
        <v>3</v>
      </c>
      <c r="F56" s="478" t="s">
        <v>392</v>
      </c>
      <c r="G56" s="479"/>
      <c r="H56" s="479"/>
      <c r="I56" s="479"/>
      <c r="J56" s="480"/>
    </row>
    <row r="57" spans="1:10" ht="47.25">
      <c r="B57" s="491"/>
      <c r="C57" s="277" t="s">
        <v>393</v>
      </c>
      <c r="D57" s="274">
        <v>115460</v>
      </c>
      <c r="E57" s="278">
        <v>3</v>
      </c>
      <c r="F57" s="478" t="s">
        <v>394</v>
      </c>
      <c r="G57" s="479"/>
      <c r="H57" s="479"/>
      <c r="I57" s="479"/>
      <c r="J57" s="480"/>
    </row>
    <row r="58" spans="1:10" ht="94.5">
      <c r="B58" s="491"/>
      <c r="C58" s="277" t="s">
        <v>395</v>
      </c>
      <c r="D58" s="274">
        <v>160000</v>
      </c>
      <c r="E58" s="278">
        <v>2</v>
      </c>
      <c r="F58" s="489" t="s">
        <v>396</v>
      </c>
      <c r="G58" s="479"/>
      <c r="H58" s="479"/>
      <c r="I58" s="479"/>
      <c r="J58" s="480"/>
    </row>
    <row r="59" spans="1:10" ht="105">
      <c r="B59" s="492"/>
      <c r="C59" s="355" t="s">
        <v>397</v>
      </c>
      <c r="D59" s="274">
        <v>70435.5</v>
      </c>
      <c r="E59" s="278">
        <v>1</v>
      </c>
      <c r="F59" s="489" t="s">
        <v>398</v>
      </c>
      <c r="G59" s="479"/>
      <c r="H59" s="479"/>
      <c r="I59" s="479"/>
      <c r="J59" s="480"/>
    </row>
    <row r="60" spans="1:10">
      <c r="B60" s="254" t="s">
        <v>11</v>
      </c>
      <c r="C60" s="246">
        <v>7</v>
      </c>
      <c r="D60" s="279">
        <f>SUM(D53:D59)</f>
        <v>755528.16999999993</v>
      </c>
      <c r="E60" s="280">
        <f>SUM(E53:E59)</f>
        <v>25</v>
      </c>
      <c r="F60" s="481"/>
      <c r="G60" s="481"/>
      <c r="H60" s="481"/>
      <c r="I60" s="481"/>
      <c r="J60" s="481"/>
    </row>
  </sheetData>
  <sortState xmlns:xlrd2="http://schemas.microsoft.com/office/spreadsheetml/2017/richdata2" ref="B10:B13">
    <sortCondition ref="B10"/>
  </sortState>
  <mergeCells count="39">
    <mergeCell ref="B35:B40"/>
    <mergeCell ref="B19:B34"/>
    <mergeCell ref="C20:D20"/>
    <mergeCell ref="C41:D41"/>
    <mergeCell ref="C42:D42"/>
    <mergeCell ref="C35:D35"/>
    <mergeCell ref="C36:D36"/>
    <mergeCell ref="C37:D37"/>
    <mergeCell ref="C38:D38"/>
    <mergeCell ref="C39:D39"/>
    <mergeCell ref="C40:D40"/>
    <mergeCell ref="C29:D29"/>
    <mergeCell ref="C30:D30"/>
    <mergeCell ref="C31:D31"/>
    <mergeCell ref="C32:D32"/>
    <mergeCell ref="C33:D33"/>
    <mergeCell ref="C34:D34"/>
    <mergeCell ref="C26:D26"/>
    <mergeCell ref="C27:D27"/>
    <mergeCell ref="C28:D28"/>
    <mergeCell ref="C22:D22"/>
    <mergeCell ref="C23:D23"/>
    <mergeCell ref="C24:D24"/>
    <mergeCell ref="C17:D17"/>
    <mergeCell ref="C18:D18"/>
    <mergeCell ref="C19:D19"/>
    <mergeCell ref="C21:D21"/>
    <mergeCell ref="C25:D25"/>
    <mergeCell ref="F56:J56"/>
    <mergeCell ref="F57:J57"/>
    <mergeCell ref="F60:J60"/>
    <mergeCell ref="F52:J52"/>
    <mergeCell ref="B53:B55"/>
    <mergeCell ref="F53:J53"/>
    <mergeCell ref="F54:J54"/>
    <mergeCell ref="F55:J55"/>
    <mergeCell ref="F58:J58"/>
    <mergeCell ref="B56:B59"/>
    <mergeCell ref="F59:J59"/>
  </mergeCells>
  <pageMargins left="0.25" right="0.25" top="0.75" bottom="0.75" header="0.3" footer="0.3"/>
  <pageSetup paperSize="8"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55"/>
  <sheetViews>
    <sheetView topLeftCell="A29" workbookViewId="0">
      <selection activeCell="C39" sqref="C39"/>
    </sheetView>
  </sheetViews>
  <sheetFormatPr baseColWidth="10" defaultColWidth="11.42578125" defaultRowHeight="16.5"/>
  <cols>
    <col min="1" max="1" width="37.5703125" style="8" customWidth="1"/>
    <col min="2" max="2" width="21.7109375" style="8" customWidth="1"/>
    <col min="3" max="3" width="51.28515625" style="8" customWidth="1"/>
    <col min="4" max="5" width="17.140625" style="8" customWidth="1"/>
    <col min="6" max="6" width="18.28515625" style="8" bestFit="1" customWidth="1"/>
    <col min="7" max="7" width="17.140625" style="8" customWidth="1"/>
    <col min="8" max="8" width="22.5703125" style="8" bestFit="1" customWidth="1"/>
    <col min="9" max="10" width="17.140625" style="8" customWidth="1"/>
    <col min="11" max="16384" width="11.42578125" style="8"/>
  </cols>
  <sheetData>
    <row r="1" spans="1:10" ht="17.25" thickBot="1">
      <c r="A1" s="7" t="s">
        <v>0</v>
      </c>
      <c r="B1" s="11" t="s">
        <v>31</v>
      </c>
    </row>
    <row r="2" spans="1:10" ht="17.25" thickBot="1"/>
    <row r="3" spans="1:10" ht="17.25" thickBot="1">
      <c r="A3" s="13" t="s">
        <v>1</v>
      </c>
      <c r="B3" s="10"/>
      <c r="C3" s="12"/>
      <c r="D3" s="12"/>
      <c r="E3" s="12"/>
      <c r="F3" s="12"/>
      <c r="G3" s="12"/>
      <c r="H3" s="12"/>
      <c r="I3" s="12"/>
      <c r="J3" s="12"/>
    </row>
    <row r="4" spans="1:10">
      <c r="A4" s="14"/>
      <c r="B4" s="10" t="s">
        <v>44</v>
      </c>
      <c r="C4" s="12" t="s">
        <v>45</v>
      </c>
      <c r="D4" s="12"/>
      <c r="E4" s="12"/>
      <c r="F4" s="12"/>
      <c r="G4" s="12"/>
      <c r="H4" s="12"/>
      <c r="I4" s="12"/>
      <c r="J4" s="12"/>
    </row>
    <row r="5" spans="1:10">
      <c r="A5" s="14"/>
      <c r="B5" s="10" t="s">
        <v>54</v>
      </c>
      <c r="C5" s="12" t="s">
        <v>55</v>
      </c>
      <c r="D5" s="12"/>
      <c r="E5" s="12"/>
      <c r="F5" s="12"/>
      <c r="G5" s="12"/>
      <c r="H5" s="12"/>
      <c r="I5" s="12"/>
      <c r="J5" s="12"/>
    </row>
    <row r="6" spans="1:10">
      <c r="A6" s="10"/>
      <c r="B6" s="10"/>
      <c r="C6" s="12"/>
      <c r="D6" s="12"/>
      <c r="E6" s="12"/>
      <c r="F6" s="12"/>
      <c r="G6" s="12"/>
      <c r="H6" s="12"/>
      <c r="I6" s="12"/>
      <c r="J6" s="12"/>
    </row>
    <row r="7" spans="1:10" ht="17.25" thickBot="1">
      <c r="C7" s="9"/>
      <c r="D7" s="9"/>
      <c r="E7" s="9"/>
      <c r="F7" s="9"/>
      <c r="G7" s="9"/>
      <c r="H7" s="9"/>
      <c r="I7" s="9"/>
      <c r="J7" s="9"/>
    </row>
    <row r="8" spans="1:10" ht="17.25" thickBot="1">
      <c r="A8" s="7" t="s">
        <v>2</v>
      </c>
      <c r="C8" s="9"/>
      <c r="D8" s="9"/>
      <c r="E8" s="9"/>
      <c r="F8" s="9"/>
      <c r="G8" s="9"/>
      <c r="H8" s="9"/>
      <c r="I8" s="9"/>
      <c r="J8" s="9"/>
    </row>
    <row r="9" spans="1:10" ht="27.75" customHeight="1">
      <c r="B9" s="15" t="s">
        <v>3</v>
      </c>
      <c r="C9" s="15" t="s">
        <v>4</v>
      </c>
      <c r="D9" s="15" t="s">
        <v>5</v>
      </c>
      <c r="E9" s="15" t="s">
        <v>6</v>
      </c>
      <c r="F9" s="15" t="s">
        <v>7</v>
      </c>
      <c r="G9" s="15" t="s">
        <v>8</v>
      </c>
      <c r="H9" s="15" t="s">
        <v>9</v>
      </c>
      <c r="I9" s="15" t="s">
        <v>10</v>
      </c>
      <c r="J9" s="16" t="s">
        <v>11</v>
      </c>
    </row>
    <row r="10" spans="1:10" ht="27.75" customHeight="1">
      <c r="B10" s="15" t="s">
        <v>399</v>
      </c>
      <c r="C10" s="36"/>
      <c r="D10" s="36">
        <v>25841700</v>
      </c>
      <c r="E10" s="36">
        <v>3621025</v>
      </c>
      <c r="F10" s="36">
        <v>1082145.3999999999</v>
      </c>
      <c r="G10" s="36">
        <v>383865.01</v>
      </c>
      <c r="H10" s="36"/>
      <c r="I10" s="36"/>
      <c r="J10" s="35">
        <v>30928735.41</v>
      </c>
    </row>
    <row r="11" spans="1:10" ht="27.75" customHeight="1">
      <c r="B11" s="15" t="s">
        <v>400</v>
      </c>
      <c r="C11" s="36"/>
      <c r="D11" s="36">
        <v>1172758</v>
      </c>
      <c r="E11" s="36">
        <v>4266128</v>
      </c>
      <c r="F11" s="36"/>
      <c r="G11" s="36"/>
      <c r="H11" s="36"/>
      <c r="I11" s="36"/>
      <c r="J11" s="35">
        <v>5438886</v>
      </c>
    </row>
    <row r="12" spans="1:10">
      <c r="B12" s="15" t="s">
        <v>11</v>
      </c>
      <c r="C12" s="105">
        <f t="shared" ref="C12:I12" si="0">SUM(C10:C11)</f>
        <v>0</v>
      </c>
      <c r="D12" s="105">
        <f t="shared" si="0"/>
        <v>27014458</v>
      </c>
      <c r="E12" s="105">
        <f t="shared" si="0"/>
        <v>7887153</v>
      </c>
      <c r="F12" s="105">
        <f t="shared" si="0"/>
        <v>1082145.3999999999</v>
      </c>
      <c r="G12" s="105">
        <f t="shared" si="0"/>
        <v>383865.01</v>
      </c>
      <c r="H12" s="105">
        <f t="shared" si="0"/>
        <v>0</v>
      </c>
      <c r="I12" s="105">
        <f t="shared" si="0"/>
        <v>0</v>
      </c>
      <c r="J12" s="104">
        <f>SUM(J10:J11)</f>
        <v>36367621.409999996</v>
      </c>
    </row>
    <row r="13" spans="1:10" ht="17.25" thickBot="1"/>
    <row r="14" spans="1:10" ht="17.25" thickBot="1">
      <c r="A14" s="7" t="s">
        <v>116</v>
      </c>
      <c r="B14" s="9"/>
      <c r="C14" s="9"/>
      <c r="D14" s="9"/>
      <c r="E14" s="9"/>
      <c r="F14" s="9"/>
      <c r="G14" s="9"/>
      <c r="H14" s="9"/>
      <c r="I14" s="9"/>
    </row>
    <row r="15" spans="1:10" ht="17.25" thickBot="1">
      <c r="B15" s="37" t="s">
        <v>13</v>
      </c>
      <c r="C15" s="37" t="s">
        <v>14</v>
      </c>
      <c r="D15" s="37" t="s">
        <v>15</v>
      </c>
      <c r="E15" s="37" t="s">
        <v>16</v>
      </c>
      <c r="F15" s="37" t="s">
        <v>17</v>
      </c>
      <c r="G15" s="9"/>
      <c r="H15" s="9"/>
      <c r="I15" s="9"/>
    </row>
    <row r="16" spans="1:10" ht="75.75" thickBot="1">
      <c r="B16" s="482" t="s">
        <v>401</v>
      </c>
      <c r="C16" s="108" t="s">
        <v>402</v>
      </c>
      <c r="D16" s="109">
        <v>8708060.4100000001</v>
      </c>
      <c r="E16" s="43">
        <v>8485296.5999999996</v>
      </c>
      <c r="F16" s="110">
        <v>191</v>
      </c>
      <c r="G16" s="93"/>
      <c r="H16" s="9"/>
      <c r="I16" s="9"/>
    </row>
    <row r="17" spans="2:9" ht="30">
      <c r="B17" s="482"/>
      <c r="C17" s="108" t="s">
        <v>403</v>
      </c>
      <c r="D17" s="111">
        <v>19893534.52</v>
      </c>
      <c r="E17" s="111">
        <v>19893534.52</v>
      </c>
      <c r="F17" s="110">
        <v>1</v>
      </c>
      <c r="G17" s="93"/>
      <c r="H17" s="9"/>
      <c r="I17" s="9"/>
    </row>
    <row r="18" spans="2:9" ht="60">
      <c r="B18" s="482"/>
      <c r="C18" s="108" t="s">
        <v>404</v>
      </c>
      <c r="D18" s="111">
        <v>900000</v>
      </c>
      <c r="E18" s="111">
        <v>900000</v>
      </c>
      <c r="F18" s="110">
        <v>1</v>
      </c>
      <c r="G18" s="93"/>
      <c r="H18" s="9"/>
      <c r="I18" s="9"/>
    </row>
    <row r="19" spans="2:9" ht="60">
      <c r="B19" s="482"/>
      <c r="C19" s="108" t="s">
        <v>405</v>
      </c>
      <c r="D19" s="111">
        <v>900000</v>
      </c>
      <c r="E19" s="111">
        <v>900000</v>
      </c>
      <c r="F19" s="110">
        <v>1</v>
      </c>
      <c r="G19" s="93"/>
      <c r="H19" s="9"/>
      <c r="I19" s="9"/>
    </row>
    <row r="20" spans="2:9" ht="45">
      <c r="B20" s="482"/>
      <c r="C20" s="108" t="s">
        <v>406</v>
      </c>
      <c r="D20" s="111">
        <v>200000</v>
      </c>
      <c r="E20" s="111">
        <v>200000</v>
      </c>
      <c r="F20" s="110">
        <v>1</v>
      </c>
      <c r="G20" s="93"/>
      <c r="H20" s="9"/>
      <c r="I20" s="9"/>
    </row>
    <row r="21" spans="2:9" ht="45">
      <c r="B21" s="482"/>
      <c r="C21" s="108" t="s">
        <v>407</v>
      </c>
      <c r="D21" s="111">
        <v>320000</v>
      </c>
      <c r="E21" s="111">
        <v>320000</v>
      </c>
      <c r="F21" s="110">
        <v>1</v>
      </c>
      <c r="G21" s="93"/>
      <c r="H21" s="9"/>
      <c r="I21" s="9"/>
    </row>
    <row r="22" spans="2:9" ht="60">
      <c r="B22" s="512" t="s">
        <v>408</v>
      </c>
      <c r="C22" s="108" t="s">
        <v>409</v>
      </c>
      <c r="D22" s="111">
        <v>2723026</v>
      </c>
      <c r="E22" s="111">
        <v>72000.5</v>
      </c>
      <c r="F22" s="110">
        <v>9</v>
      </c>
      <c r="G22" s="93"/>
      <c r="H22" s="9"/>
      <c r="I22" s="9"/>
    </row>
    <row r="23" spans="2:9">
      <c r="B23" s="513"/>
      <c r="C23" s="108" t="s">
        <v>410</v>
      </c>
      <c r="D23" s="111">
        <v>350900</v>
      </c>
      <c r="E23" s="111">
        <v>319440</v>
      </c>
      <c r="F23" s="110">
        <v>1</v>
      </c>
      <c r="G23" s="93"/>
      <c r="H23" s="9"/>
      <c r="I23" s="9"/>
    </row>
    <row r="24" spans="2:9" ht="60">
      <c r="B24" s="513"/>
      <c r="C24" s="108" t="s">
        <v>411</v>
      </c>
      <c r="D24" s="111">
        <v>786500</v>
      </c>
      <c r="E24" s="111">
        <v>631700.65</v>
      </c>
      <c r="F24" s="110">
        <v>1</v>
      </c>
      <c r="G24" s="93"/>
      <c r="H24" s="9"/>
      <c r="I24" s="9"/>
    </row>
    <row r="25" spans="2:9">
      <c r="B25" s="513"/>
      <c r="C25" s="6" t="s">
        <v>412</v>
      </c>
      <c r="D25" s="111">
        <v>464640</v>
      </c>
      <c r="E25" s="111">
        <v>414969.98</v>
      </c>
      <c r="F25" s="110">
        <v>1</v>
      </c>
      <c r="G25" s="93"/>
      <c r="H25" s="9"/>
      <c r="I25" s="9"/>
    </row>
    <row r="26" spans="2:9" ht="45">
      <c r="B26" s="513"/>
      <c r="C26" s="108" t="s">
        <v>413</v>
      </c>
      <c r="D26" s="111">
        <v>941210.6</v>
      </c>
      <c r="E26" s="111">
        <v>941210.6</v>
      </c>
      <c r="F26" s="110">
        <v>1</v>
      </c>
      <c r="G26" s="93"/>
      <c r="H26" s="9"/>
      <c r="I26" s="9"/>
    </row>
    <row r="27" spans="2:9" ht="90">
      <c r="B27" s="513"/>
      <c r="C27" s="116" t="s">
        <v>414</v>
      </c>
      <c r="D27" s="114">
        <v>638956.39</v>
      </c>
      <c r="E27" s="111">
        <v>556600</v>
      </c>
      <c r="F27" s="110">
        <v>1</v>
      </c>
      <c r="G27" s="93"/>
      <c r="H27" s="9"/>
      <c r="I27" s="9"/>
    </row>
    <row r="28" spans="2:9" ht="45">
      <c r="B28" s="513"/>
      <c r="C28" s="116" t="s">
        <v>415</v>
      </c>
      <c r="D28" s="114">
        <v>2256166</v>
      </c>
      <c r="E28" s="111">
        <v>2256166</v>
      </c>
      <c r="F28" s="110">
        <v>1</v>
      </c>
      <c r="G28" s="93"/>
      <c r="H28" s="9"/>
      <c r="I28" s="9"/>
    </row>
    <row r="29" spans="2:9" ht="45">
      <c r="B29" s="513"/>
      <c r="C29" s="116" t="s">
        <v>1078</v>
      </c>
      <c r="D29" s="424">
        <v>8651</v>
      </c>
      <c r="E29" s="425">
        <v>8651</v>
      </c>
      <c r="F29" s="347">
        <v>1</v>
      </c>
      <c r="G29" s="93"/>
      <c r="H29" s="9"/>
      <c r="I29" s="9"/>
    </row>
    <row r="30" spans="2:9" ht="30">
      <c r="B30" s="514"/>
      <c r="C30" s="116" t="s">
        <v>1079</v>
      </c>
      <c r="D30" s="424">
        <v>9438</v>
      </c>
      <c r="E30" s="425">
        <v>9438</v>
      </c>
      <c r="F30" s="347">
        <v>1</v>
      </c>
      <c r="G30" s="93"/>
      <c r="H30" s="9"/>
      <c r="I30" s="9"/>
    </row>
    <row r="31" spans="2:9">
      <c r="B31" s="378" t="s">
        <v>11</v>
      </c>
      <c r="C31" s="386">
        <v>15</v>
      </c>
      <c r="D31" s="387">
        <f>SUM(D16:D30)</f>
        <v>39101082.920000002</v>
      </c>
      <c r="E31" s="387">
        <f>SUM(E16:E30)</f>
        <v>35909007.849999994</v>
      </c>
      <c r="F31" s="388">
        <f>SUM(F16:F30)</f>
        <v>213</v>
      </c>
      <c r="G31" s="93"/>
      <c r="H31" s="9"/>
      <c r="I31" s="9"/>
    </row>
    <row r="32" spans="2:9">
      <c r="B32" s="391" t="s">
        <v>169</v>
      </c>
      <c r="C32" s="389"/>
      <c r="D32" s="390">
        <v>2733461.51</v>
      </c>
      <c r="E32" s="16"/>
      <c r="F32" s="16"/>
      <c r="G32" s="93"/>
      <c r="H32" s="9"/>
      <c r="I32" s="9"/>
    </row>
    <row r="33" spans="1:9">
      <c r="B33" s="9"/>
      <c r="C33" s="9"/>
      <c r="D33" s="9"/>
      <c r="E33" s="9"/>
      <c r="F33" s="9"/>
      <c r="G33" s="9"/>
      <c r="H33" s="9"/>
      <c r="I33" s="9"/>
    </row>
    <row r="34" spans="1:9">
      <c r="B34" s="9"/>
      <c r="C34" s="9"/>
      <c r="D34" s="9"/>
      <c r="E34" s="9"/>
      <c r="F34" s="9"/>
      <c r="G34" s="9"/>
      <c r="H34" s="9"/>
      <c r="I34" s="9"/>
    </row>
    <row r="35" spans="1:9" ht="35.25" customHeight="1">
      <c r="B35" s="37" t="s">
        <v>416</v>
      </c>
      <c r="C35" s="37" t="s">
        <v>20</v>
      </c>
      <c r="D35" s="37" t="s">
        <v>15</v>
      </c>
      <c r="E35" s="37" t="s">
        <v>16</v>
      </c>
      <c r="F35" s="37" t="s">
        <v>22</v>
      </c>
      <c r="G35" s="37" t="s">
        <v>23</v>
      </c>
      <c r="H35" s="37" t="s">
        <v>24</v>
      </c>
      <c r="I35" s="9"/>
    </row>
    <row r="36" spans="1:9">
      <c r="B36" s="16" t="s">
        <v>171</v>
      </c>
      <c r="C36" s="35">
        <f>J10</f>
        <v>30928735.41</v>
      </c>
      <c r="D36" s="361">
        <f>SUM(D16:D21)</f>
        <v>30921594.93</v>
      </c>
      <c r="E36" s="362">
        <f>SUM(E16:E21)</f>
        <v>30698831.119999997</v>
      </c>
      <c r="F36" s="91">
        <f>D36/C36</f>
        <v>0.99976913120095778</v>
      </c>
      <c r="G36" s="91">
        <f>E36/D36</f>
        <v>0.99279584993903802</v>
      </c>
      <c r="H36" s="91">
        <f>E36/C36</f>
        <v>0.99256664435346853</v>
      </c>
      <c r="I36" s="9"/>
    </row>
    <row r="37" spans="1:9">
      <c r="B37" s="16" t="s">
        <v>417</v>
      </c>
      <c r="C37" s="179">
        <f>J11</f>
        <v>5438886</v>
      </c>
      <c r="D37" s="372">
        <f>SUM(D22:D30)-D32</f>
        <v>5446026.4799999995</v>
      </c>
      <c r="E37" s="180">
        <f>SUM(E22:E28)</f>
        <v>5192087.7300000004</v>
      </c>
      <c r="F37" s="91">
        <f t="shared" ref="F37:G38" si="1">D37/C37</f>
        <v>1.0013128570813949</v>
      </c>
      <c r="G37" s="91">
        <f t="shared" si="1"/>
        <v>0.95337173792074559</v>
      </c>
      <c r="H37" s="91">
        <f t="shared" ref="H37:H38" si="2">E37/C37</f>
        <v>0.95462337875807668</v>
      </c>
      <c r="I37" s="9"/>
    </row>
    <row r="38" spans="1:9">
      <c r="B38" s="45"/>
      <c r="C38" s="46">
        <f>SUM(C36:C37)</f>
        <v>36367621.409999996</v>
      </c>
      <c r="D38" s="369">
        <f>SUM(D36:D37)</f>
        <v>36367621.409999996</v>
      </c>
      <c r="E38" s="46">
        <f>SUM(E36:E37)</f>
        <v>35890918.849999994</v>
      </c>
      <c r="F38" s="91">
        <f t="shared" si="1"/>
        <v>1</v>
      </c>
      <c r="G38" s="91">
        <f t="shared" si="1"/>
        <v>0.98689211607694194</v>
      </c>
      <c r="H38" s="91">
        <f t="shared" si="2"/>
        <v>0.98689211607694194</v>
      </c>
      <c r="I38" s="9"/>
    </row>
    <row r="39" spans="1:9" ht="17.25" thickBot="1">
      <c r="C39" s="368"/>
      <c r="D39" s="368"/>
      <c r="E39" s="368"/>
    </row>
    <row r="40" spans="1:9" ht="17.25" thickBot="1">
      <c r="A40" s="20" t="s">
        <v>25</v>
      </c>
    </row>
    <row r="41" spans="1:9">
      <c r="B41" s="21" t="s">
        <v>13</v>
      </c>
      <c r="C41" s="22" t="s">
        <v>14</v>
      </c>
      <c r="D41" s="23" t="s">
        <v>16</v>
      </c>
      <c r="E41" s="23" t="s">
        <v>17</v>
      </c>
      <c r="F41" s="445" t="s">
        <v>26</v>
      </c>
      <c r="G41" s="445"/>
      <c r="H41" s="445"/>
      <c r="I41" s="445"/>
    </row>
    <row r="42" spans="1:9" ht="30">
      <c r="B42" s="509" t="s">
        <v>401</v>
      </c>
      <c r="C42" s="241" t="s">
        <v>418</v>
      </c>
      <c r="D42" s="242">
        <v>21325373.539999999</v>
      </c>
      <c r="E42" s="110">
        <v>2</v>
      </c>
      <c r="F42" s="511" t="s">
        <v>419</v>
      </c>
      <c r="G42" s="511"/>
      <c r="H42" s="511"/>
      <c r="I42" s="511"/>
    </row>
    <row r="43" spans="1:9" ht="60">
      <c r="B43" s="510"/>
      <c r="C43" s="243" t="s">
        <v>420</v>
      </c>
      <c r="D43" s="242">
        <f>653385+13176476.3</f>
        <v>13829861.300000001</v>
      </c>
      <c r="E43" s="110">
        <v>2</v>
      </c>
      <c r="F43" s="449" t="s">
        <v>421</v>
      </c>
      <c r="G43" s="449"/>
      <c r="H43" s="449"/>
      <c r="I43" s="449"/>
    </row>
    <row r="44" spans="1:9" ht="45">
      <c r="B44" s="515" t="s">
        <v>422</v>
      </c>
      <c r="C44" s="31" t="s">
        <v>423</v>
      </c>
      <c r="D44" s="242">
        <v>2968864.32</v>
      </c>
      <c r="E44" s="110">
        <v>1</v>
      </c>
      <c r="F44" s="505" t="s">
        <v>424</v>
      </c>
      <c r="G44" s="506"/>
      <c r="H44" s="506"/>
      <c r="I44" s="507"/>
    </row>
    <row r="45" spans="1:9" ht="60">
      <c r="B45" s="516"/>
      <c r="C45" s="33" t="s">
        <v>425</v>
      </c>
      <c r="D45" s="242">
        <v>58850.23</v>
      </c>
      <c r="E45" s="110">
        <v>1</v>
      </c>
      <c r="F45" s="505" t="s">
        <v>426</v>
      </c>
      <c r="G45" s="506"/>
      <c r="H45" s="506"/>
      <c r="I45" s="507"/>
    </row>
    <row r="46" spans="1:9" ht="60">
      <c r="B46" s="516"/>
      <c r="C46" s="33" t="s">
        <v>427</v>
      </c>
      <c r="D46" s="242">
        <v>384562.48</v>
      </c>
      <c r="E46" s="110">
        <v>1</v>
      </c>
      <c r="F46" s="505" t="s">
        <v>428</v>
      </c>
      <c r="G46" s="506"/>
      <c r="H46" s="506"/>
      <c r="I46" s="507"/>
    </row>
    <row r="47" spans="1:9" ht="30">
      <c r="B47" s="516"/>
      <c r="C47" s="32" t="s">
        <v>429</v>
      </c>
      <c r="D47" s="242">
        <v>978942.44</v>
      </c>
      <c r="E47" s="110">
        <v>1</v>
      </c>
      <c r="F47" s="505" t="s">
        <v>430</v>
      </c>
      <c r="G47" s="506"/>
      <c r="H47" s="506"/>
      <c r="I47" s="507"/>
    </row>
    <row r="48" spans="1:9" ht="45">
      <c r="B48" s="516"/>
      <c r="C48" s="32" t="s">
        <v>431</v>
      </c>
      <c r="D48" s="242">
        <v>2595224</v>
      </c>
      <c r="E48" s="110">
        <v>1</v>
      </c>
      <c r="F48" s="352" t="s">
        <v>432</v>
      </c>
      <c r="G48" s="353"/>
      <c r="H48" s="353"/>
      <c r="I48" s="354"/>
    </row>
    <row r="49" spans="2:9" ht="30">
      <c r="B49" s="516"/>
      <c r="C49" s="32" t="s">
        <v>433</v>
      </c>
      <c r="D49" s="242">
        <v>3444888.79</v>
      </c>
      <c r="E49" s="110">
        <v>1</v>
      </c>
      <c r="F49" s="518" t="s">
        <v>434</v>
      </c>
      <c r="G49" s="519"/>
      <c r="H49" s="519"/>
      <c r="I49" s="520"/>
    </row>
    <row r="50" spans="2:9" ht="45">
      <c r="B50" s="516"/>
      <c r="C50" s="30" t="s">
        <v>435</v>
      </c>
      <c r="D50" s="242">
        <v>568908.44000000006</v>
      </c>
      <c r="E50" s="110">
        <v>1</v>
      </c>
      <c r="F50" s="521" t="s">
        <v>436</v>
      </c>
      <c r="G50" s="522"/>
      <c r="H50" s="522"/>
      <c r="I50" s="523"/>
    </row>
    <row r="51" spans="2:9" ht="45">
      <c r="B51" s="516"/>
      <c r="C51" s="30" t="s">
        <v>437</v>
      </c>
      <c r="D51" s="242">
        <v>5674174.1799999997</v>
      </c>
      <c r="E51" s="110">
        <v>1</v>
      </c>
      <c r="F51" s="521" t="s">
        <v>424</v>
      </c>
      <c r="G51" s="522"/>
      <c r="H51" s="522"/>
      <c r="I51" s="523"/>
    </row>
    <row r="52" spans="2:9" ht="45">
      <c r="B52" s="516"/>
      <c r="C52" s="30" t="s">
        <v>438</v>
      </c>
      <c r="D52" s="242">
        <v>2921725.74</v>
      </c>
      <c r="E52" s="110">
        <v>1</v>
      </c>
      <c r="F52" s="524" t="s">
        <v>424</v>
      </c>
      <c r="G52" s="525"/>
      <c r="H52" s="525"/>
      <c r="I52" s="526"/>
    </row>
    <row r="53" spans="2:9" ht="30">
      <c r="B53" s="517"/>
      <c r="C53" s="32" t="s">
        <v>439</v>
      </c>
      <c r="D53" s="242">
        <v>1703202.05</v>
      </c>
      <c r="E53" s="110">
        <v>1</v>
      </c>
      <c r="F53" s="486" t="s">
        <v>440</v>
      </c>
      <c r="G53" s="487"/>
      <c r="H53" s="487"/>
      <c r="I53" s="488"/>
    </row>
    <row r="54" spans="2:9" ht="30">
      <c r="B54" s="142" t="s">
        <v>441</v>
      </c>
      <c r="C54" s="241" t="s">
        <v>442</v>
      </c>
      <c r="D54" s="242">
        <f>281515.6+4415756.275+1576025+75000</f>
        <v>6348296.875</v>
      </c>
      <c r="E54" s="110">
        <v>3</v>
      </c>
      <c r="F54" s="508" t="s">
        <v>443</v>
      </c>
      <c r="G54" s="508"/>
      <c r="H54" s="508"/>
      <c r="I54" s="508"/>
    </row>
    <row r="55" spans="2:9">
      <c r="B55" s="103" t="s">
        <v>11</v>
      </c>
      <c r="C55" s="244">
        <v>13</v>
      </c>
      <c r="D55" s="245">
        <f>SUM(D42:D54)</f>
        <v>62802874.38499999</v>
      </c>
      <c r="E55" s="246">
        <f>SUM(E42:E54)</f>
        <v>17</v>
      </c>
      <c r="F55" s="441"/>
      <c r="G55" s="441"/>
      <c r="H55" s="441"/>
      <c r="I55" s="441"/>
    </row>
  </sheetData>
  <sortState xmlns:xlrd2="http://schemas.microsoft.com/office/spreadsheetml/2017/richdata2" ref="B10:B11">
    <sortCondition ref="B10"/>
  </sortState>
  <mergeCells count="18">
    <mergeCell ref="F46:I46"/>
    <mergeCell ref="F45:I45"/>
    <mergeCell ref="F44:I44"/>
    <mergeCell ref="F54:I54"/>
    <mergeCell ref="F55:I55"/>
    <mergeCell ref="B16:B21"/>
    <mergeCell ref="F41:I41"/>
    <mergeCell ref="B42:B43"/>
    <mergeCell ref="F42:I42"/>
    <mergeCell ref="F43:I43"/>
    <mergeCell ref="B22:B30"/>
    <mergeCell ref="B44:B53"/>
    <mergeCell ref="F49:I49"/>
    <mergeCell ref="F50:I50"/>
    <mergeCell ref="F51:I51"/>
    <mergeCell ref="F52:I52"/>
    <mergeCell ref="F53:I53"/>
    <mergeCell ref="F47:I4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69"/>
  <sheetViews>
    <sheetView topLeftCell="A34" workbookViewId="0">
      <selection activeCell="K41" sqref="K41"/>
    </sheetView>
  </sheetViews>
  <sheetFormatPr baseColWidth="10" defaultColWidth="11.42578125" defaultRowHeight="16.5"/>
  <cols>
    <col min="1" max="1" width="37.5703125" style="8" customWidth="1"/>
    <col min="2" max="2" width="23.28515625" style="8" customWidth="1"/>
    <col min="3" max="3" width="51.5703125" style="8" customWidth="1"/>
    <col min="4" max="5" width="17.140625" style="8" customWidth="1"/>
    <col min="6" max="6" width="18.28515625" style="8" bestFit="1" customWidth="1"/>
    <col min="7" max="10" width="17.140625" style="8" customWidth="1"/>
    <col min="11" max="16384" width="11.42578125" style="8"/>
  </cols>
  <sheetData>
    <row r="1" spans="1:10" ht="17.25" thickBot="1">
      <c r="A1" s="7" t="s">
        <v>0</v>
      </c>
      <c r="B1" s="11" t="s">
        <v>32</v>
      </c>
    </row>
    <row r="2" spans="1:10" ht="17.25" thickBot="1"/>
    <row r="3" spans="1:10" ht="17.25" thickBot="1">
      <c r="A3" s="13" t="s">
        <v>1</v>
      </c>
      <c r="B3" s="10"/>
      <c r="C3" s="12"/>
      <c r="D3" s="12"/>
      <c r="E3" s="12"/>
      <c r="F3" s="12"/>
      <c r="G3" s="12"/>
      <c r="H3" s="12"/>
      <c r="I3" s="12"/>
      <c r="J3" s="12"/>
    </row>
    <row r="4" spans="1:10">
      <c r="A4" s="14"/>
      <c r="B4" s="10" t="s">
        <v>50</v>
      </c>
      <c r="C4" s="12" t="s">
        <v>51</v>
      </c>
      <c r="D4" s="12"/>
      <c r="E4" s="12"/>
      <c r="F4" s="12"/>
      <c r="G4" s="12"/>
      <c r="H4" s="12"/>
      <c r="I4" s="12"/>
      <c r="J4" s="12"/>
    </row>
    <row r="5" spans="1:10">
      <c r="A5" s="10"/>
      <c r="B5" s="10"/>
      <c r="C5" s="12"/>
      <c r="D5" s="12"/>
      <c r="E5" s="12"/>
      <c r="F5" s="12"/>
      <c r="G5" s="12"/>
      <c r="H5" s="12"/>
      <c r="I5" s="12"/>
      <c r="J5" s="12"/>
    </row>
    <row r="6" spans="1:10" ht="17.25" thickBot="1">
      <c r="C6" s="9"/>
      <c r="D6" s="9"/>
      <c r="E6" s="9"/>
      <c r="F6" s="9"/>
      <c r="G6" s="9"/>
      <c r="H6" s="9"/>
      <c r="I6" s="9"/>
      <c r="J6" s="9"/>
    </row>
    <row r="7" spans="1:10" ht="17.25" thickBot="1">
      <c r="A7" s="7" t="s">
        <v>2</v>
      </c>
      <c r="C7" s="9"/>
      <c r="D7" s="9"/>
      <c r="E7" s="9"/>
      <c r="F7" s="9"/>
      <c r="G7" s="9"/>
      <c r="H7" s="9"/>
      <c r="I7" s="9"/>
      <c r="J7" s="9"/>
    </row>
    <row r="8" spans="1:10" ht="27.75" customHeight="1">
      <c r="B8" s="15" t="s">
        <v>3</v>
      </c>
      <c r="C8" s="15" t="s">
        <v>4</v>
      </c>
      <c r="D8" s="15" t="s">
        <v>5</v>
      </c>
      <c r="E8" s="15" t="s">
        <v>6</v>
      </c>
      <c r="F8" s="15" t="s">
        <v>7</v>
      </c>
      <c r="G8" s="15" t="s">
        <v>8</v>
      </c>
      <c r="H8" s="15" t="s">
        <v>9</v>
      </c>
      <c r="I8" s="15" t="s">
        <v>10</v>
      </c>
      <c r="J8" s="16" t="s">
        <v>11</v>
      </c>
    </row>
    <row r="9" spans="1:10" ht="27.75" customHeight="1">
      <c r="B9" s="15" t="s">
        <v>444</v>
      </c>
      <c r="C9" s="36"/>
      <c r="D9" s="36">
        <v>12384789.82</v>
      </c>
      <c r="E9" s="36">
        <v>6421956</v>
      </c>
      <c r="F9" s="36"/>
      <c r="G9" s="36"/>
      <c r="H9" s="36"/>
      <c r="I9" s="36"/>
      <c r="J9" s="35">
        <v>18806745.82</v>
      </c>
    </row>
    <row r="10" spans="1:10" ht="27.75" customHeight="1">
      <c r="B10" s="15" t="s">
        <v>445</v>
      </c>
      <c r="C10" s="36"/>
      <c r="D10" s="36">
        <v>2885000</v>
      </c>
      <c r="E10" s="36">
        <v>753491</v>
      </c>
      <c r="F10" s="36"/>
      <c r="G10" s="36"/>
      <c r="H10" s="36">
        <v>1783989.37</v>
      </c>
      <c r="I10" s="36"/>
      <c r="J10" s="35">
        <f>SUM(D10:I10)</f>
        <v>5422480.3700000001</v>
      </c>
    </row>
    <row r="11" spans="1:10">
      <c r="B11" s="15" t="s">
        <v>11</v>
      </c>
      <c r="C11" s="105">
        <f t="shared" ref="C11:I11" si="0">SUM(C9:C10)</f>
        <v>0</v>
      </c>
      <c r="D11" s="105">
        <f t="shared" si="0"/>
        <v>15269789.82</v>
      </c>
      <c r="E11" s="105">
        <f t="shared" si="0"/>
        <v>7175447</v>
      </c>
      <c r="F11" s="105">
        <f t="shared" si="0"/>
        <v>0</v>
      </c>
      <c r="G11" s="105">
        <f t="shared" si="0"/>
        <v>0</v>
      </c>
      <c r="H11" s="105">
        <f t="shared" si="0"/>
        <v>1783989.37</v>
      </c>
      <c r="I11" s="105">
        <f t="shared" si="0"/>
        <v>0</v>
      </c>
      <c r="J11" s="104">
        <f>SUM(J9:J10)</f>
        <v>24229226.190000001</v>
      </c>
    </row>
    <row r="12" spans="1:10" ht="17.25" thickBot="1"/>
    <row r="13" spans="1:10" ht="17.25" thickBot="1">
      <c r="A13" s="7" t="s">
        <v>116</v>
      </c>
      <c r="B13" s="9"/>
      <c r="C13" s="9"/>
      <c r="D13" s="9"/>
      <c r="E13" s="9"/>
      <c r="F13" s="9"/>
      <c r="G13" s="9"/>
      <c r="H13" s="9"/>
      <c r="I13" s="9"/>
    </row>
    <row r="14" spans="1:10">
      <c r="B14" s="117" t="s">
        <v>13</v>
      </c>
      <c r="C14" s="117" t="s">
        <v>14</v>
      </c>
      <c r="D14" s="117" t="s">
        <v>15</v>
      </c>
      <c r="E14" s="117" t="s">
        <v>16</v>
      </c>
      <c r="F14" s="117" t="s">
        <v>17</v>
      </c>
      <c r="G14" s="9"/>
      <c r="H14" s="9"/>
      <c r="I14" s="9"/>
    </row>
    <row r="15" spans="1:10" ht="30">
      <c r="B15" s="536" t="s">
        <v>446</v>
      </c>
      <c r="C15" s="107" t="s">
        <v>447</v>
      </c>
      <c r="D15" s="118">
        <v>755383</v>
      </c>
      <c r="E15" s="119">
        <v>755383</v>
      </c>
      <c r="F15" s="120">
        <v>8</v>
      </c>
      <c r="G15" s="9"/>
      <c r="H15" s="9"/>
      <c r="I15" s="9"/>
    </row>
    <row r="16" spans="1:10" ht="45">
      <c r="B16" s="537"/>
      <c r="C16" s="107" t="s">
        <v>448</v>
      </c>
      <c r="D16" s="121">
        <v>864863.82</v>
      </c>
      <c r="E16" s="119">
        <v>864863.82</v>
      </c>
      <c r="F16" s="120">
        <v>11</v>
      </c>
      <c r="G16" s="93"/>
      <c r="H16" s="9"/>
      <c r="I16" s="9"/>
    </row>
    <row r="17" spans="2:9" ht="30">
      <c r="B17" s="537"/>
      <c r="C17" s="107" t="s">
        <v>449</v>
      </c>
      <c r="D17" s="121">
        <v>3890000</v>
      </c>
      <c r="E17" s="119">
        <v>1610148.46</v>
      </c>
      <c r="F17" s="120">
        <v>12</v>
      </c>
      <c r="G17" s="93"/>
      <c r="H17" s="9"/>
      <c r="I17" s="9"/>
    </row>
    <row r="18" spans="2:9" ht="60">
      <c r="B18" s="537"/>
      <c r="C18" s="107" t="s">
        <v>450</v>
      </c>
      <c r="D18" s="121">
        <v>50000</v>
      </c>
      <c r="E18" s="119">
        <v>41016.58</v>
      </c>
      <c r="F18" s="120">
        <v>1</v>
      </c>
      <c r="G18" s="93"/>
      <c r="H18" s="9"/>
      <c r="I18" s="9"/>
    </row>
    <row r="19" spans="2:9" ht="60">
      <c r="B19" s="537"/>
      <c r="C19" s="107" t="s">
        <v>451</v>
      </c>
      <c r="D19" s="121">
        <v>144546.5</v>
      </c>
      <c r="E19" s="122">
        <v>144546.5</v>
      </c>
      <c r="F19" s="120">
        <v>1</v>
      </c>
      <c r="G19" s="93"/>
      <c r="H19" s="9"/>
      <c r="I19" s="9"/>
    </row>
    <row r="20" spans="2:9" ht="45">
      <c r="B20" s="537"/>
      <c r="C20" s="107" t="s">
        <v>452</v>
      </c>
      <c r="D20" s="121">
        <v>11797.5</v>
      </c>
      <c r="E20" s="121">
        <v>11797.5</v>
      </c>
      <c r="F20" s="120">
        <v>1</v>
      </c>
      <c r="G20" s="93"/>
      <c r="H20" s="9"/>
      <c r="I20" s="9"/>
    </row>
    <row r="21" spans="2:9" ht="30">
      <c r="B21" s="537"/>
      <c r="C21" s="107" t="s">
        <v>453</v>
      </c>
      <c r="D21" s="121">
        <v>552860.9</v>
      </c>
      <c r="E21" s="121">
        <v>403806.2</v>
      </c>
      <c r="F21" s="120">
        <v>1</v>
      </c>
      <c r="G21" s="93"/>
      <c r="H21" s="9"/>
      <c r="I21" s="9"/>
    </row>
    <row r="22" spans="2:9" ht="30">
      <c r="B22" s="537"/>
      <c r="C22" s="107" t="s">
        <v>454</v>
      </c>
      <c r="D22" s="121">
        <v>18137.900000000001</v>
      </c>
      <c r="E22" s="121">
        <v>17908</v>
      </c>
      <c r="F22" s="120">
        <v>1</v>
      </c>
      <c r="G22" s="93"/>
      <c r="H22" s="9"/>
      <c r="I22" s="9"/>
    </row>
    <row r="23" spans="2:9" ht="45">
      <c r="B23" s="537"/>
      <c r="C23" s="107" t="s">
        <v>455</v>
      </c>
      <c r="D23" s="121">
        <v>18137.900000000001</v>
      </c>
      <c r="E23" s="121">
        <v>18029</v>
      </c>
      <c r="F23" s="120">
        <v>1</v>
      </c>
      <c r="G23" s="93"/>
      <c r="H23" s="9"/>
      <c r="I23" s="9"/>
    </row>
    <row r="24" spans="2:9" ht="75">
      <c r="B24" s="537"/>
      <c r="C24" s="107" t="s">
        <v>456</v>
      </c>
      <c r="D24" s="121">
        <v>16510.45</v>
      </c>
      <c r="E24" s="121">
        <v>16510.45</v>
      </c>
      <c r="F24" s="120">
        <v>1</v>
      </c>
      <c r="G24" s="93"/>
      <c r="H24" s="9"/>
      <c r="I24" s="9"/>
    </row>
    <row r="25" spans="2:9" ht="75">
      <c r="B25" s="537"/>
      <c r="C25" s="107" t="s">
        <v>456</v>
      </c>
      <c r="D25" s="121">
        <v>171193.65</v>
      </c>
      <c r="E25" s="121">
        <v>171193.65</v>
      </c>
      <c r="F25" s="120">
        <v>1</v>
      </c>
      <c r="G25" s="93"/>
      <c r="H25" s="9"/>
      <c r="I25" s="9"/>
    </row>
    <row r="26" spans="2:9" ht="45">
      <c r="B26" s="537"/>
      <c r="C26" s="107" t="s">
        <v>457</v>
      </c>
      <c r="D26" s="121">
        <v>373260.64</v>
      </c>
      <c r="E26" s="121">
        <v>373260.64</v>
      </c>
      <c r="F26" s="120">
        <v>1</v>
      </c>
      <c r="G26" s="93"/>
      <c r="H26" s="9"/>
      <c r="I26" s="9"/>
    </row>
    <row r="27" spans="2:9" ht="30">
      <c r="B27" s="537"/>
      <c r="C27" s="107" t="s">
        <v>458</v>
      </c>
      <c r="D27" s="121">
        <v>14157</v>
      </c>
      <c r="E27" s="121">
        <v>11482.9</v>
      </c>
      <c r="F27" s="120">
        <v>1</v>
      </c>
      <c r="G27" s="93"/>
      <c r="H27" s="9"/>
      <c r="I27" s="9"/>
    </row>
    <row r="28" spans="2:9" ht="30">
      <c r="B28" s="537"/>
      <c r="C28" s="107" t="s">
        <v>1080</v>
      </c>
      <c r="D28" s="121">
        <v>527447.59</v>
      </c>
      <c r="E28" s="121">
        <v>527447.59</v>
      </c>
      <c r="F28" s="120">
        <v>2</v>
      </c>
      <c r="G28" s="93"/>
      <c r="H28" s="9"/>
      <c r="I28" s="9"/>
    </row>
    <row r="29" spans="2:9" ht="45">
      <c r="B29" s="537"/>
      <c r="C29" s="107" t="s">
        <v>1081</v>
      </c>
      <c r="D29" s="121">
        <v>11495</v>
      </c>
      <c r="E29" s="121">
        <v>9680</v>
      </c>
      <c r="F29" s="120">
        <v>1</v>
      </c>
      <c r="G29" s="93"/>
      <c r="H29" s="9"/>
      <c r="I29" s="9"/>
    </row>
    <row r="30" spans="2:9" ht="45">
      <c r="B30" s="537"/>
      <c r="C30" s="107" t="s">
        <v>1082</v>
      </c>
      <c r="D30" s="121">
        <v>391457.73</v>
      </c>
      <c r="E30" s="121">
        <v>391457.73</v>
      </c>
      <c r="F30" s="120">
        <v>1</v>
      </c>
      <c r="G30" s="93"/>
      <c r="H30" s="9"/>
      <c r="I30" s="9"/>
    </row>
    <row r="31" spans="2:9" ht="30">
      <c r="B31" s="537"/>
      <c r="C31" s="107" t="s">
        <v>459</v>
      </c>
      <c r="D31" s="121">
        <v>58067.9</v>
      </c>
      <c r="E31" s="121">
        <v>58067.9</v>
      </c>
      <c r="F31" s="120">
        <v>1</v>
      </c>
      <c r="G31" s="93"/>
      <c r="H31" s="9"/>
      <c r="I31" s="9"/>
    </row>
    <row r="32" spans="2:9" ht="75">
      <c r="B32" s="551"/>
      <c r="C32" s="107" t="s">
        <v>1083</v>
      </c>
      <c r="D32" s="121">
        <v>321860.28000000003</v>
      </c>
      <c r="E32" s="123">
        <v>321860.28000000003</v>
      </c>
      <c r="F32" s="120">
        <v>1</v>
      </c>
      <c r="G32" s="93"/>
      <c r="H32" s="9"/>
      <c r="I32" s="9"/>
    </row>
    <row r="33" spans="1:9" ht="60">
      <c r="B33" s="536" t="s">
        <v>460</v>
      </c>
      <c r="C33" s="107" t="s">
        <v>461</v>
      </c>
      <c r="D33" s="121">
        <v>904911.63</v>
      </c>
      <c r="E33" s="123">
        <v>904911.63</v>
      </c>
      <c r="F33" s="120">
        <v>1</v>
      </c>
      <c r="G33" s="93"/>
      <c r="H33" s="9"/>
      <c r="I33" s="9"/>
    </row>
    <row r="34" spans="1:9" ht="75">
      <c r="B34" s="537"/>
      <c r="C34" s="107" t="s">
        <v>462</v>
      </c>
      <c r="D34" s="121">
        <v>919545.56</v>
      </c>
      <c r="E34" s="123">
        <v>919545.56</v>
      </c>
      <c r="F34" s="120">
        <v>1</v>
      </c>
      <c r="G34" s="93"/>
      <c r="H34" s="9"/>
      <c r="I34" s="9"/>
    </row>
    <row r="35" spans="1:9" ht="30">
      <c r="B35" s="537"/>
      <c r="C35" s="133" t="s">
        <v>463</v>
      </c>
      <c r="D35" s="121">
        <v>672305</v>
      </c>
      <c r="E35" s="119">
        <v>672305</v>
      </c>
      <c r="F35" s="120">
        <v>1</v>
      </c>
      <c r="G35" s="93"/>
      <c r="H35" s="9"/>
      <c r="I35" s="9"/>
    </row>
    <row r="36" spans="1:9" ht="60">
      <c r="B36" s="538"/>
      <c r="C36" s="133" t="s">
        <v>464</v>
      </c>
      <c r="D36" s="121">
        <v>1049896.02</v>
      </c>
      <c r="E36" s="119">
        <v>1049896.02</v>
      </c>
      <c r="F36" s="120">
        <v>2</v>
      </c>
      <c r="G36" s="93"/>
      <c r="H36" s="9"/>
      <c r="I36" s="9"/>
    </row>
    <row r="37" spans="1:9">
      <c r="B37" s="112" t="s">
        <v>11</v>
      </c>
      <c r="C37" s="130">
        <v>22</v>
      </c>
      <c r="D37" s="131">
        <f>SUM(D15:D36)</f>
        <v>11737835.970000003</v>
      </c>
      <c r="E37" s="132">
        <f>SUM(E15:E36)</f>
        <v>9295118.4100000001</v>
      </c>
      <c r="F37" s="130">
        <f>SUM(F15:F36)</f>
        <v>52</v>
      </c>
      <c r="G37" s="93"/>
      <c r="H37" s="9"/>
      <c r="I37" s="9"/>
    </row>
    <row r="38" spans="1:9">
      <c r="B38" s="92"/>
      <c r="C38" s="336"/>
      <c r="D38" s="336"/>
      <c r="E38" s="93"/>
      <c r="F38" s="93"/>
      <c r="G38" s="93"/>
      <c r="H38" s="9"/>
      <c r="I38" s="9"/>
    </row>
    <row r="39" spans="1:9">
      <c r="B39" s="9"/>
      <c r="C39" s="9"/>
      <c r="D39" s="9"/>
      <c r="E39" s="9"/>
      <c r="F39" s="9"/>
      <c r="G39" s="9"/>
      <c r="H39" s="9"/>
      <c r="I39" s="9"/>
    </row>
    <row r="40" spans="1:9">
      <c r="B40" s="9"/>
      <c r="C40" s="9"/>
      <c r="D40" s="9"/>
      <c r="E40" s="9"/>
      <c r="F40" s="9"/>
      <c r="G40" s="9"/>
      <c r="H40" s="9"/>
      <c r="I40" s="9"/>
    </row>
    <row r="41" spans="1:9" ht="45">
      <c r="B41" s="38" t="s">
        <v>19</v>
      </c>
      <c r="C41" s="38" t="s">
        <v>20</v>
      </c>
      <c r="D41" s="38" t="s">
        <v>15</v>
      </c>
      <c r="E41" s="38" t="s">
        <v>16</v>
      </c>
      <c r="F41" s="38" t="s">
        <v>22</v>
      </c>
      <c r="G41" s="38" t="s">
        <v>23</v>
      </c>
      <c r="H41" s="38" t="s">
        <v>24</v>
      </c>
      <c r="I41" s="9"/>
    </row>
    <row r="42" spans="1:9">
      <c r="B42" s="16" t="s">
        <v>465</v>
      </c>
      <c r="C42" s="179">
        <f>J9+J10</f>
        <v>24229226.190000001</v>
      </c>
      <c r="D42" s="180">
        <f>SUM(D15:D36)</f>
        <v>11737835.970000003</v>
      </c>
      <c r="E42" s="180">
        <f>SUM(E15:E36)</f>
        <v>9295118.4100000001</v>
      </c>
      <c r="F42" s="91">
        <f>D42/C42</f>
        <v>0.48444947758358442</v>
      </c>
      <c r="G42" s="91">
        <f>E42/D42</f>
        <v>0.79189370457696029</v>
      </c>
      <c r="H42" s="91">
        <f>E42/C42</f>
        <v>0.38363249148403777</v>
      </c>
      <c r="I42" s="9"/>
    </row>
    <row r="43" spans="1:9">
      <c r="B43" s="45"/>
      <c r="C43" s="67">
        <f>SUM(C42:C42)</f>
        <v>24229226.190000001</v>
      </c>
      <c r="D43" s="67">
        <f>SUM(D42:D42)</f>
        <v>11737835.970000003</v>
      </c>
      <c r="E43" s="67">
        <f>SUM(E42:E42)</f>
        <v>9295118.4100000001</v>
      </c>
      <c r="F43" s="91">
        <f t="shared" ref="F43:G43" si="1">D43/C43</f>
        <v>0.48444947758358442</v>
      </c>
      <c r="G43" s="91">
        <f t="shared" si="1"/>
        <v>0.79189370457696029</v>
      </c>
      <c r="H43" s="91">
        <f t="shared" ref="H43" si="2">E43/C43</f>
        <v>0.38363249148403777</v>
      </c>
      <c r="I43" s="9"/>
    </row>
    <row r="44" spans="1:9" ht="17.25" thickBot="1">
      <c r="B44" s="9"/>
      <c r="C44" s="9"/>
      <c r="D44" s="9"/>
      <c r="E44" s="9"/>
      <c r="F44" s="9"/>
      <c r="G44" s="9"/>
      <c r="H44" s="9"/>
      <c r="I44" s="9"/>
    </row>
    <row r="45" spans="1:9" ht="17.25" thickBot="1">
      <c r="A45" s="20" t="s">
        <v>175</v>
      </c>
    </row>
    <row r="46" spans="1:9">
      <c r="B46" s="281" t="s">
        <v>13</v>
      </c>
      <c r="C46" s="22" t="s">
        <v>14</v>
      </c>
      <c r="D46" s="23" t="s">
        <v>16</v>
      </c>
      <c r="E46" s="23" t="s">
        <v>17</v>
      </c>
      <c r="F46" s="445" t="s">
        <v>26</v>
      </c>
      <c r="G46" s="445"/>
      <c r="H46" s="445"/>
      <c r="I46" s="445"/>
    </row>
    <row r="47" spans="1:9" ht="45">
      <c r="B47" s="548" t="s">
        <v>446</v>
      </c>
      <c r="C47" s="282" t="s">
        <v>466</v>
      </c>
      <c r="D47" s="283">
        <f>228081.78+671208.97</f>
        <v>899290.75</v>
      </c>
      <c r="E47" s="284">
        <v>2</v>
      </c>
      <c r="F47" s="539" t="s">
        <v>467</v>
      </c>
      <c r="G47" s="540"/>
      <c r="H47" s="540"/>
      <c r="I47" s="541"/>
    </row>
    <row r="48" spans="1:9" ht="30">
      <c r="B48" s="549"/>
      <c r="C48" s="282" t="s">
        <v>468</v>
      </c>
      <c r="D48" s="283">
        <f>354451.41+227421.06</f>
        <v>581872.47</v>
      </c>
      <c r="E48" s="284">
        <v>2</v>
      </c>
      <c r="F48" s="542" t="s">
        <v>469</v>
      </c>
      <c r="G48" s="543"/>
      <c r="H48" s="543"/>
      <c r="I48" s="544"/>
    </row>
    <row r="49" spans="2:9" ht="30">
      <c r="B49" s="549"/>
      <c r="C49" s="282" t="s">
        <v>470</v>
      </c>
      <c r="D49" s="283">
        <v>13280</v>
      </c>
      <c r="E49" s="284">
        <v>1</v>
      </c>
      <c r="F49" s="533" t="s">
        <v>471</v>
      </c>
      <c r="G49" s="534"/>
      <c r="H49" s="534"/>
      <c r="I49" s="535"/>
    </row>
    <row r="50" spans="2:9" ht="75">
      <c r="B50" s="549"/>
      <c r="C50" s="282" t="s">
        <v>472</v>
      </c>
      <c r="D50" s="283">
        <v>64577.7</v>
      </c>
      <c r="E50" s="284">
        <v>1</v>
      </c>
      <c r="F50" s="533" t="s">
        <v>473</v>
      </c>
      <c r="G50" s="534"/>
      <c r="H50" s="534"/>
      <c r="I50" s="535"/>
    </row>
    <row r="51" spans="2:9" ht="45">
      <c r="B51" s="549"/>
      <c r="C51" s="32" t="s">
        <v>474</v>
      </c>
      <c r="D51" s="283">
        <v>62514.06</v>
      </c>
      <c r="E51" s="284">
        <v>1</v>
      </c>
      <c r="F51" s="533" t="s">
        <v>475</v>
      </c>
      <c r="G51" s="534"/>
      <c r="H51" s="534"/>
      <c r="I51" s="535"/>
    </row>
    <row r="52" spans="2:9" ht="45">
      <c r="B52" s="549"/>
      <c r="C52" s="32" t="s">
        <v>476</v>
      </c>
      <c r="D52" s="283">
        <v>47795</v>
      </c>
      <c r="E52" s="284">
        <v>1</v>
      </c>
      <c r="F52" s="533" t="s">
        <v>477</v>
      </c>
      <c r="G52" s="534"/>
      <c r="H52" s="534"/>
      <c r="I52" s="535"/>
    </row>
    <row r="53" spans="2:9" ht="45">
      <c r="B53" s="549"/>
      <c r="C53" s="32" t="s">
        <v>478</v>
      </c>
      <c r="D53" s="283">
        <v>63995.39</v>
      </c>
      <c r="E53" s="284">
        <v>1</v>
      </c>
      <c r="F53" s="533" t="s">
        <v>479</v>
      </c>
      <c r="G53" s="534"/>
      <c r="H53" s="534"/>
      <c r="I53" s="535"/>
    </row>
    <row r="54" spans="2:9" ht="45">
      <c r="B54" s="549"/>
      <c r="C54" s="32" t="s">
        <v>480</v>
      </c>
      <c r="D54" s="283">
        <v>40917.360000000001</v>
      </c>
      <c r="E54" s="284">
        <v>1</v>
      </c>
      <c r="F54" s="533" t="s">
        <v>481</v>
      </c>
      <c r="G54" s="534"/>
      <c r="H54" s="534"/>
      <c r="I54" s="535"/>
    </row>
    <row r="55" spans="2:9" ht="60">
      <c r="B55" s="549"/>
      <c r="C55" s="32" t="s">
        <v>482</v>
      </c>
      <c r="D55" s="283">
        <v>201102</v>
      </c>
      <c r="E55" s="284">
        <v>3</v>
      </c>
      <c r="F55" s="533" t="s">
        <v>483</v>
      </c>
      <c r="G55" s="534"/>
      <c r="H55" s="534"/>
      <c r="I55" s="535"/>
    </row>
    <row r="56" spans="2:9" ht="90">
      <c r="B56" s="549"/>
      <c r="C56" s="416" t="s">
        <v>1096</v>
      </c>
      <c r="D56" s="283">
        <v>375100</v>
      </c>
      <c r="E56" s="284">
        <v>1</v>
      </c>
      <c r="F56" s="533" t="s">
        <v>1098</v>
      </c>
      <c r="G56" s="534"/>
      <c r="H56" s="534"/>
      <c r="I56" s="535"/>
    </row>
    <row r="57" spans="2:9" ht="105">
      <c r="B57" s="549"/>
      <c r="C57" s="416" t="s">
        <v>1097</v>
      </c>
      <c r="D57" s="283">
        <v>49998.41</v>
      </c>
      <c r="E57" s="284">
        <v>1</v>
      </c>
      <c r="F57" s="533" t="s">
        <v>1099</v>
      </c>
      <c r="G57" s="534"/>
      <c r="H57" s="534"/>
      <c r="I57" s="535"/>
    </row>
    <row r="58" spans="2:9" ht="105">
      <c r="B58" s="549"/>
      <c r="C58" s="416" t="s">
        <v>1127</v>
      </c>
      <c r="D58" s="283">
        <v>22792.77</v>
      </c>
      <c r="E58" s="284">
        <v>1</v>
      </c>
      <c r="F58" s="552" t="s">
        <v>487</v>
      </c>
      <c r="G58" s="553"/>
      <c r="H58" s="553"/>
      <c r="I58" s="554"/>
    </row>
    <row r="59" spans="2:9" ht="75">
      <c r="B59" s="549"/>
      <c r="C59" s="416" t="s">
        <v>1128</v>
      </c>
      <c r="D59" s="283">
        <v>42446.68</v>
      </c>
      <c r="E59" s="284">
        <v>1</v>
      </c>
      <c r="F59" s="29" t="s">
        <v>1132</v>
      </c>
      <c r="G59" s="428"/>
      <c r="H59" s="428"/>
      <c r="I59" s="429"/>
    </row>
    <row r="60" spans="2:9" ht="45">
      <c r="B60" s="549"/>
      <c r="C60" s="416" t="s">
        <v>1129</v>
      </c>
      <c r="D60" s="283">
        <v>219675.25</v>
      </c>
      <c r="E60" s="284">
        <v>1</v>
      </c>
      <c r="F60" s="29" t="s">
        <v>489</v>
      </c>
      <c r="G60" s="428"/>
      <c r="H60" s="428"/>
      <c r="I60" s="429"/>
    </row>
    <row r="61" spans="2:9" ht="45">
      <c r="B61" s="549"/>
      <c r="C61" s="416" t="s">
        <v>1130</v>
      </c>
      <c r="D61" s="283">
        <v>37669.919999999998</v>
      </c>
      <c r="E61" s="284">
        <v>1</v>
      </c>
      <c r="F61" s="521" t="s">
        <v>1133</v>
      </c>
      <c r="G61" s="522"/>
      <c r="H61" s="522"/>
      <c r="I61" s="523"/>
    </row>
    <row r="62" spans="2:9" ht="45">
      <c r="B62" s="550"/>
      <c r="C62" s="416" t="s">
        <v>1131</v>
      </c>
      <c r="D62" s="283">
        <v>123420</v>
      </c>
      <c r="E62" s="284">
        <v>1</v>
      </c>
      <c r="F62" s="29" t="s">
        <v>1134</v>
      </c>
      <c r="G62" s="428"/>
      <c r="H62" s="428"/>
      <c r="I62" s="429"/>
    </row>
    <row r="63" spans="2:9" ht="60">
      <c r="B63" s="548" t="s">
        <v>460</v>
      </c>
      <c r="C63" s="34" t="s">
        <v>484</v>
      </c>
      <c r="D63" s="283">
        <v>91076.68</v>
      </c>
      <c r="E63" s="284">
        <v>2</v>
      </c>
      <c r="F63" s="542" t="s">
        <v>485</v>
      </c>
      <c r="G63" s="543"/>
      <c r="H63" s="543"/>
      <c r="I63" s="544"/>
    </row>
    <row r="64" spans="2:9" ht="90">
      <c r="B64" s="549"/>
      <c r="C64" s="32" t="s">
        <v>486</v>
      </c>
      <c r="D64" s="283">
        <v>30250</v>
      </c>
      <c r="E64" s="284">
        <v>1</v>
      </c>
      <c r="F64" s="530" t="s">
        <v>487</v>
      </c>
      <c r="G64" s="531"/>
      <c r="H64" s="531"/>
      <c r="I64" s="532"/>
    </row>
    <row r="65" spans="2:9" ht="45">
      <c r="B65" s="549"/>
      <c r="C65" s="30" t="s">
        <v>488</v>
      </c>
      <c r="D65" s="283">
        <v>154000</v>
      </c>
      <c r="E65" s="284">
        <v>1</v>
      </c>
      <c r="F65" s="530" t="s">
        <v>489</v>
      </c>
      <c r="G65" s="531"/>
      <c r="H65" s="531"/>
      <c r="I65" s="532"/>
    </row>
    <row r="66" spans="2:9" ht="45">
      <c r="B66" s="549"/>
      <c r="C66" s="30" t="s">
        <v>490</v>
      </c>
      <c r="D66" s="283">
        <v>139210.5</v>
      </c>
      <c r="E66" s="284">
        <v>2</v>
      </c>
      <c r="F66" s="530" t="s">
        <v>491</v>
      </c>
      <c r="G66" s="531"/>
      <c r="H66" s="531"/>
      <c r="I66" s="532"/>
    </row>
    <row r="67" spans="2:9" ht="60">
      <c r="B67" s="549"/>
      <c r="C67" s="32" t="s">
        <v>492</v>
      </c>
      <c r="D67" s="283">
        <v>226123.15</v>
      </c>
      <c r="E67" s="284">
        <v>1</v>
      </c>
      <c r="F67" s="545" t="s">
        <v>493</v>
      </c>
      <c r="G67" s="546"/>
      <c r="H67" s="546"/>
      <c r="I67" s="547"/>
    </row>
    <row r="68" spans="2:9" ht="60">
      <c r="B68" s="550"/>
      <c r="C68" s="32" t="s">
        <v>494</v>
      </c>
      <c r="D68" s="283">
        <v>278177.39</v>
      </c>
      <c r="E68" s="284">
        <v>3</v>
      </c>
      <c r="F68" s="545" t="s">
        <v>495</v>
      </c>
      <c r="G68" s="546"/>
      <c r="H68" s="546"/>
      <c r="I68" s="547"/>
    </row>
    <row r="69" spans="2:9">
      <c r="B69" s="192" t="s">
        <v>11</v>
      </c>
      <c r="C69" s="254">
        <v>22</v>
      </c>
      <c r="D69" s="290">
        <f>SUM(D47:D68)</f>
        <v>3765285.4800000004</v>
      </c>
      <c r="E69" s="246">
        <f>SUM(E47:E68)</f>
        <v>30</v>
      </c>
      <c r="F69" s="527"/>
      <c r="G69" s="528"/>
      <c r="H69" s="528"/>
      <c r="I69" s="529"/>
    </row>
  </sheetData>
  <sortState xmlns:xlrd2="http://schemas.microsoft.com/office/spreadsheetml/2017/richdata2" ref="B9:B10">
    <sortCondition ref="B9"/>
  </sortState>
  <mergeCells count="25">
    <mergeCell ref="B15:B32"/>
    <mergeCell ref="F66:I66"/>
    <mergeCell ref="F65:I65"/>
    <mergeCell ref="F63:I63"/>
    <mergeCell ref="B63:B68"/>
    <mergeCell ref="F68:I68"/>
    <mergeCell ref="F56:I56"/>
    <mergeCell ref="F57:I57"/>
    <mergeCell ref="F58:I58"/>
    <mergeCell ref="F61:I61"/>
    <mergeCell ref="F69:I69"/>
    <mergeCell ref="F64:I64"/>
    <mergeCell ref="F46:I46"/>
    <mergeCell ref="F52:I52"/>
    <mergeCell ref="B33:B36"/>
    <mergeCell ref="F47:I47"/>
    <mergeCell ref="F48:I48"/>
    <mergeCell ref="F49:I49"/>
    <mergeCell ref="F50:I50"/>
    <mergeCell ref="F53:I53"/>
    <mergeCell ref="F54:I54"/>
    <mergeCell ref="F55:I55"/>
    <mergeCell ref="F67:I67"/>
    <mergeCell ref="F51:I51"/>
    <mergeCell ref="B47:B6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49"/>
  <sheetViews>
    <sheetView topLeftCell="A40" workbookViewId="0">
      <selection activeCell="C56" sqref="C56"/>
    </sheetView>
  </sheetViews>
  <sheetFormatPr baseColWidth="10" defaultColWidth="11.42578125" defaultRowHeight="16.5"/>
  <cols>
    <col min="1" max="1" width="37.5703125" style="8" customWidth="1"/>
    <col min="2" max="2" width="31" style="8" customWidth="1"/>
    <col min="3" max="3" width="51.5703125" style="8" customWidth="1"/>
    <col min="4" max="5" width="17.140625" style="8" customWidth="1"/>
    <col min="6" max="6" width="18.28515625" style="8" bestFit="1" customWidth="1"/>
    <col min="7" max="10" width="17.140625" style="8" customWidth="1"/>
    <col min="11" max="16384" width="11.42578125" style="8"/>
  </cols>
  <sheetData>
    <row r="1" spans="1:10" ht="17.25" thickBot="1">
      <c r="A1" s="7" t="s">
        <v>0</v>
      </c>
      <c r="B1" s="11" t="s">
        <v>496</v>
      </c>
    </row>
    <row r="2" spans="1:10" ht="17.25" thickBot="1"/>
    <row r="3" spans="1:10" ht="17.25" thickBot="1">
      <c r="A3" s="13" t="s">
        <v>1</v>
      </c>
      <c r="B3" s="10"/>
      <c r="C3" s="12"/>
      <c r="D3" s="12"/>
      <c r="E3" s="12"/>
      <c r="F3" s="12"/>
      <c r="G3" s="12"/>
      <c r="H3" s="12"/>
      <c r="I3" s="12"/>
      <c r="J3" s="12"/>
    </row>
    <row r="4" spans="1:10">
      <c r="A4" s="14"/>
      <c r="B4" s="10" t="s">
        <v>86</v>
      </c>
      <c r="C4" s="12" t="s">
        <v>87</v>
      </c>
      <c r="D4" s="12"/>
      <c r="E4" s="12"/>
      <c r="F4" s="12"/>
      <c r="G4" s="12"/>
      <c r="H4" s="12"/>
      <c r="I4" s="12"/>
      <c r="J4" s="12"/>
    </row>
    <row r="5" spans="1:10">
      <c r="A5" s="10"/>
      <c r="B5" s="10"/>
      <c r="C5" s="12"/>
      <c r="D5" s="12"/>
      <c r="E5" s="12"/>
      <c r="F5" s="12"/>
      <c r="G5" s="12"/>
      <c r="H5" s="12"/>
      <c r="I5" s="12"/>
      <c r="J5" s="12"/>
    </row>
    <row r="6" spans="1:10" ht="17.25" thickBot="1">
      <c r="C6" s="9"/>
      <c r="D6" s="9"/>
      <c r="E6" s="9"/>
      <c r="F6" s="9"/>
      <c r="G6" s="9"/>
      <c r="H6" s="9"/>
      <c r="I6" s="9"/>
      <c r="J6" s="9"/>
    </row>
    <row r="7" spans="1:10" ht="17.25" thickBot="1">
      <c r="A7" s="7" t="s">
        <v>2</v>
      </c>
      <c r="C7" s="9"/>
      <c r="D7" s="9"/>
      <c r="E7" s="9"/>
      <c r="F7" s="9"/>
      <c r="G7" s="9"/>
      <c r="H7" s="9"/>
      <c r="I7" s="9"/>
      <c r="J7" s="9"/>
    </row>
    <row r="8" spans="1:10" ht="27.75" customHeight="1">
      <c r="B8" s="15" t="s">
        <v>3</v>
      </c>
      <c r="C8" s="15" t="s">
        <v>4</v>
      </c>
      <c r="D8" s="15" t="s">
        <v>5</v>
      </c>
      <c r="E8" s="15" t="s">
        <v>6</v>
      </c>
      <c r="F8" s="15" t="s">
        <v>7</v>
      </c>
      <c r="G8" s="15" t="s">
        <v>8</v>
      </c>
      <c r="H8" s="15" t="s">
        <v>9</v>
      </c>
      <c r="I8" s="15" t="s">
        <v>10</v>
      </c>
      <c r="J8" s="16" t="s">
        <v>11</v>
      </c>
    </row>
    <row r="9" spans="1:10" ht="27.75" customHeight="1">
      <c r="B9" s="15" t="s">
        <v>497</v>
      </c>
      <c r="C9" s="36"/>
      <c r="D9" s="36">
        <v>11952900.5</v>
      </c>
      <c r="E9" s="36">
        <v>14720320.810000001</v>
      </c>
      <c r="F9" s="36">
        <v>17239714.399999999</v>
      </c>
      <c r="G9" s="36"/>
      <c r="H9" s="36"/>
      <c r="I9" s="36"/>
      <c r="J9" s="35">
        <f>SUM(C9:I9)</f>
        <v>43912935.710000001</v>
      </c>
    </row>
    <row r="10" spans="1:10" ht="27.75" customHeight="1">
      <c r="B10" s="15" t="s">
        <v>498</v>
      </c>
      <c r="C10" s="36"/>
      <c r="D10" s="36">
        <v>3859338.32</v>
      </c>
      <c r="E10" s="36">
        <v>4752879.7</v>
      </c>
      <c r="F10" s="36">
        <v>5280977.46</v>
      </c>
      <c r="G10" s="36"/>
      <c r="H10" s="36"/>
      <c r="I10" s="36"/>
      <c r="J10" s="35">
        <f>SUM(C10:I10)</f>
        <v>13893195.48</v>
      </c>
    </row>
    <row r="11" spans="1:10" ht="27.75" customHeight="1">
      <c r="B11" s="15" t="s">
        <v>499</v>
      </c>
      <c r="C11" s="36"/>
      <c r="D11" s="36">
        <f>268004.04+1100276.13</f>
        <v>1368280.17</v>
      </c>
      <c r="E11" s="36">
        <v>330054.24</v>
      </c>
      <c r="F11" s="36">
        <v>366726.93</v>
      </c>
      <c r="G11" s="36"/>
      <c r="H11" s="36"/>
      <c r="I11" s="36"/>
      <c r="J11" s="35">
        <f>SUM(C11:I11)</f>
        <v>2065061.3399999999</v>
      </c>
    </row>
    <row r="12" spans="1:10">
      <c r="B12" s="15" t="s">
        <v>11</v>
      </c>
      <c r="C12" s="105">
        <f t="shared" ref="C12:I12" si="0">SUM(C9:C11)</f>
        <v>0</v>
      </c>
      <c r="D12" s="105">
        <f t="shared" si="0"/>
        <v>17180518.990000002</v>
      </c>
      <c r="E12" s="105">
        <f t="shared" si="0"/>
        <v>19803254.75</v>
      </c>
      <c r="F12" s="105">
        <f t="shared" si="0"/>
        <v>22887418.789999999</v>
      </c>
      <c r="G12" s="105">
        <f t="shared" si="0"/>
        <v>0</v>
      </c>
      <c r="H12" s="105">
        <f t="shared" si="0"/>
        <v>0</v>
      </c>
      <c r="I12" s="105">
        <f t="shared" si="0"/>
        <v>0</v>
      </c>
      <c r="J12" s="104">
        <f>SUM(J9:J11)</f>
        <v>59871192.530000001</v>
      </c>
    </row>
    <row r="13" spans="1:10" ht="17.25" thickBot="1"/>
    <row r="14" spans="1:10" ht="17.25" thickBot="1">
      <c r="A14" s="7" t="s">
        <v>116</v>
      </c>
      <c r="B14" s="9"/>
      <c r="C14" s="9"/>
      <c r="D14" s="9"/>
      <c r="E14" s="9"/>
      <c r="F14" s="9"/>
      <c r="G14" s="9"/>
      <c r="H14" s="9"/>
      <c r="I14" s="9"/>
    </row>
    <row r="15" spans="1:10">
      <c r="B15" s="38" t="s">
        <v>13</v>
      </c>
      <c r="C15" s="38" t="s">
        <v>14</v>
      </c>
      <c r="D15" s="38" t="s">
        <v>15</v>
      </c>
      <c r="E15" s="38" t="s">
        <v>16</v>
      </c>
      <c r="F15" s="38" t="s">
        <v>17</v>
      </c>
      <c r="G15" s="9"/>
      <c r="H15" s="9"/>
      <c r="I15" s="9"/>
    </row>
    <row r="16" spans="1:10" ht="45">
      <c r="B16" s="491" t="s">
        <v>500</v>
      </c>
      <c r="C16" s="134" t="s">
        <v>501</v>
      </c>
      <c r="D16" s="127">
        <v>137492.28</v>
      </c>
      <c r="E16" s="126">
        <v>125117.98</v>
      </c>
      <c r="F16" s="128">
        <v>1</v>
      </c>
      <c r="G16" s="9"/>
      <c r="H16" s="9"/>
      <c r="I16" s="9"/>
    </row>
    <row r="17" spans="2:9" ht="45">
      <c r="B17" s="491"/>
      <c r="C17" s="134" t="s">
        <v>502</v>
      </c>
      <c r="D17" s="127">
        <v>10333651.060000001</v>
      </c>
      <c r="E17" s="126">
        <v>10333651.060000001</v>
      </c>
      <c r="F17" s="128">
        <v>1</v>
      </c>
      <c r="G17" s="93"/>
      <c r="H17" s="9"/>
      <c r="I17" s="9"/>
    </row>
    <row r="18" spans="2:9" ht="90">
      <c r="B18" s="491"/>
      <c r="C18" s="134" t="s">
        <v>503</v>
      </c>
      <c r="D18" s="127">
        <v>211017.95</v>
      </c>
      <c r="E18" s="126">
        <v>211017.95</v>
      </c>
      <c r="F18" s="128">
        <v>1</v>
      </c>
      <c r="G18" s="93"/>
      <c r="H18" s="9"/>
      <c r="I18" s="9"/>
    </row>
    <row r="19" spans="2:9" ht="90">
      <c r="B19" s="491"/>
      <c r="C19" s="134" t="s">
        <v>504</v>
      </c>
      <c r="D19" s="127">
        <v>437200.93</v>
      </c>
      <c r="E19" s="127">
        <v>437200.93</v>
      </c>
      <c r="F19" s="128">
        <v>1</v>
      </c>
      <c r="G19" s="93"/>
      <c r="H19" s="9"/>
      <c r="I19" s="9"/>
    </row>
    <row r="20" spans="2:9" ht="45">
      <c r="B20" s="491"/>
      <c r="C20" s="134" t="s">
        <v>505</v>
      </c>
      <c r="D20" s="126">
        <v>531523.83999999997</v>
      </c>
      <c r="E20" s="127">
        <v>531523.83999999997</v>
      </c>
      <c r="F20" s="128">
        <v>1</v>
      </c>
      <c r="G20" s="93"/>
      <c r="H20" s="9"/>
      <c r="I20" s="9"/>
    </row>
    <row r="21" spans="2:9" ht="45">
      <c r="B21" s="491"/>
      <c r="C21" s="4" t="s">
        <v>506</v>
      </c>
      <c r="D21" s="126">
        <v>6623220.7000000002</v>
      </c>
      <c r="E21" s="127">
        <v>7207587.4699999997</v>
      </c>
      <c r="F21" s="128">
        <v>1</v>
      </c>
      <c r="G21" s="93"/>
      <c r="H21" s="9"/>
      <c r="I21" s="9"/>
    </row>
    <row r="22" spans="2:9" ht="30">
      <c r="B22" s="491"/>
      <c r="C22" s="135" t="s">
        <v>507</v>
      </c>
      <c r="D22" s="122">
        <v>2658740.6800000002</v>
      </c>
      <c r="E22" s="129">
        <v>2658740.6800000002</v>
      </c>
      <c r="F22" s="128">
        <v>1</v>
      </c>
      <c r="G22" s="93"/>
      <c r="H22" s="9"/>
      <c r="I22" s="9"/>
    </row>
    <row r="23" spans="2:9" ht="45">
      <c r="B23" s="491"/>
      <c r="C23" s="135" t="s">
        <v>508</v>
      </c>
      <c r="D23" s="122">
        <v>119209.03</v>
      </c>
      <c r="E23" s="129">
        <v>93579.09</v>
      </c>
      <c r="F23" s="128">
        <v>1</v>
      </c>
      <c r="G23" s="93"/>
      <c r="H23" s="9"/>
      <c r="I23" s="9"/>
    </row>
    <row r="24" spans="2:9" ht="45">
      <c r="B24" s="491"/>
      <c r="C24" s="135" t="s">
        <v>509</v>
      </c>
      <c r="D24" s="122">
        <v>50643.99</v>
      </c>
      <c r="E24" s="129">
        <v>49468.27</v>
      </c>
      <c r="F24" s="128">
        <v>5</v>
      </c>
      <c r="G24" s="93"/>
      <c r="H24" s="9"/>
      <c r="I24" s="9"/>
    </row>
    <row r="25" spans="2:9" ht="30">
      <c r="B25" s="491"/>
      <c r="C25" s="135" t="s">
        <v>510</v>
      </c>
      <c r="D25" s="122">
        <v>6598704.3899999997</v>
      </c>
      <c r="E25" s="129">
        <v>6598704.3899999997</v>
      </c>
      <c r="F25" s="128">
        <v>1</v>
      </c>
      <c r="G25" s="93"/>
      <c r="H25" s="9"/>
      <c r="I25" s="9"/>
    </row>
    <row r="26" spans="2:9" ht="30">
      <c r="B26" s="491"/>
      <c r="C26" s="135" t="s">
        <v>511</v>
      </c>
      <c r="D26" s="122">
        <v>5692521.0099999998</v>
      </c>
      <c r="E26" s="129">
        <v>5692521.0099999998</v>
      </c>
      <c r="F26" s="128">
        <v>1</v>
      </c>
      <c r="G26" s="93"/>
      <c r="H26" s="9"/>
      <c r="I26" s="9"/>
    </row>
    <row r="27" spans="2:9" ht="30">
      <c r="B27" s="491"/>
      <c r="C27" s="135" t="s">
        <v>512</v>
      </c>
      <c r="D27" s="122">
        <v>14900</v>
      </c>
      <c r="E27" s="129">
        <v>14900</v>
      </c>
      <c r="F27" s="128">
        <v>1</v>
      </c>
      <c r="G27" s="93"/>
      <c r="H27" s="9"/>
      <c r="I27" s="9"/>
    </row>
    <row r="28" spans="2:9" ht="60">
      <c r="B28" s="491"/>
      <c r="C28" s="135" t="s">
        <v>513</v>
      </c>
      <c r="D28" s="122">
        <v>2017.95</v>
      </c>
      <c r="E28" s="129">
        <v>2017.95</v>
      </c>
      <c r="F28" s="128">
        <v>1</v>
      </c>
      <c r="G28" s="93"/>
      <c r="H28" s="9"/>
      <c r="I28" s="9"/>
    </row>
    <row r="29" spans="2:9" ht="30">
      <c r="B29" s="491"/>
      <c r="C29" s="135" t="s">
        <v>514</v>
      </c>
      <c r="D29" s="122">
        <v>7709.17</v>
      </c>
      <c r="E29" s="129">
        <v>7709.17</v>
      </c>
      <c r="F29" s="128">
        <v>1</v>
      </c>
      <c r="G29" s="93"/>
      <c r="H29" s="9"/>
      <c r="I29" s="9"/>
    </row>
    <row r="30" spans="2:9" ht="45">
      <c r="B30" s="491"/>
      <c r="C30" s="135" t="s">
        <v>515</v>
      </c>
      <c r="D30" s="122">
        <v>8228</v>
      </c>
      <c r="E30" s="129">
        <v>8213.82</v>
      </c>
      <c r="F30" s="128">
        <v>1</v>
      </c>
      <c r="G30" s="93"/>
      <c r="H30" s="9"/>
      <c r="I30" s="9"/>
    </row>
    <row r="31" spans="2:9" ht="45">
      <c r="B31" s="491"/>
      <c r="C31" s="135" t="s">
        <v>516</v>
      </c>
      <c r="D31" s="122">
        <v>14447.7</v>
      </c>
      <c r="E31" s="129">
        <v>14447.7</v>
      </c>
      <c r="F31" s="128">
        <v>1</v>
      </c>
      <c r="G31" s="93"/>
      <c r="H31" s="9"/>
      <c r="I31" s="9"/>
    </row>
    <row r="32" spans="2:9" ht="45">
      <c r="B32" s="491"/>
      <c r="C32" s="135" t="s">
        <v>517</v>
      </c>
      <c r="D32" s="122">
        <v>1064.8</v>
      </c>
      <c r="E32" s="129">
        <v>1064.8</v>
      </c>
      <c r="F32" s="128">
        <v>1</v>
      </c>
      <c r="G32" s="93"/>
      <c r="H32" s="9"/>
      <c r="I32" s="9"/>
    </row>
    <row r="33" spans="2:9" ht="45">
      <c r="B33" s="491"/>
      <c r="C33" s="135" t="s">
        <v>518</v>
      </c>
      <c r="D33" s="122">
        <v>6828911.6799999997</v>
      </c>
      <c r="E33" s="129">
        <v>6275647.8700000001</v>
      </c>
      <c r="F33" s="128">
        <v>1</v>
      </c>
      <c r="G33" s="93"/>
      <c r="H33" s="9"/>
      <c r="I33" s="9"/>
    </row>
    <row r="34" spans="2:9" ht="30">
      <c r="B34" s="491"/>
      <c r="C34" s="135" t="s">
        <v>519</v>
      </c>
      <c r="D34" s="122">
        <v>12000</v>
      </c>
      <c r="E34" s="129">
        <v>12000</v>
      </c>
      <c r="F34" s="128">
        <v>1</v>
      </c>
      <c r="G34" s="93"/>
      <c r="H34" s="9"/>
      <c r="I34" s="9"/>
    </row>
    <row r="35" spans="2:9">
      <c r="B35" s="491"/>
      <c r="C35" s="135" t="s">
        <v>520</v>
      </c>
      <c r="D35" s="122">
        <v>63750.42</v>
      </c>
      <c r="E35" s="122">
        <v>63750.42</v>
      </c>
      <c r="F35" s="128">
        <v>1</v>
      </c>
      <c r="G35" s="93"/>
      <c r="H35" s="9"/>
      <c r="I35" s="9"/>
    </row>
    <row r="36" spans="2:9" ht="45">
      <c r="B36" s="491"/>
      <c r="C36" s="137" t="s">
        <v>521</v>
      </c>
      <c r="D36" s="138">
        <v>1231739</v>
      </c>
      <c r="E36" s="138">
        <v>1231739</v>
      </c>
      <c r="F36" s="125">
        <v>1</v>
      </c>
      <c r="G36" s="93"/>
      <c r="H36" s="9"/>
      <c r="I36" s="9"/>
    </row>
    <row r="37" spans="2:9" ht="30">
      <c r="B37" s="491"/>
      <c r="C37" s="134" t="s">
        <v>522</v>
      </c>
      <c r="D37" s="124">
        <v>12566616.439999999</v>
      </c>
      <c r="E37" s="124">
        <v>12566616.439999999</v>
      </c>
      <c r="F37" s="125">
        <v>1</v>
      </c>
      <c r="G37" s="93"/>
      <c r="H37" s="9"/>
      <c r="I37" s="9"/>
    </row>
    <row r="38" spans="2:9" ht="60">
      <c r="B38" s="490" t="s">
        <v>523</v>
      </c>
      <c r="C38" s="139" t="s">
        <v>524</v>
      </c>
      <c r="D38" s="140">
        <v>6110683.9199999999</v>
      </c>
      <c r="E38" s="140">
        <v>6110683.9199999999</v>
      </c>
      <c r="F38" s="141">
        <v>1</v>
      </c>
      <c r="G38" s="93"/>
      <c r="H38" s="9"/>
      <c r="I38" s="9"/>
    </row>
    <row r="39" spans="2:9" ht="60">
      <c r="B39" s="491"/>
      <c r="C39" s="134" t="s">
        <v>525</v>
      </c>
      <c r="D39" s="140">
        <v>66471.44</v>
      </c>
      <c r="E39" s="124">
        <v>66471.44</v>
      </c>
      <c r="F39" s="125">
        <v>1</v>
      </c>
      <c r="G39" s="93"/>
      <c r="H39" s="9"/>
      <c r="I39" s="9"/>
    </row>
    <row r="40" spans="2:9" ht="75">
      <c r="B40" s="491"/>
      <c r="C40" s="134" t="s">
        <v>526</v>
      </c>
      <c r="D40" s="140">
        <v>676828.6</v>
      </c>
      <c r="E40" s="124">
        <v>676828.6</v>
      </c>
      <c r="F40" s="125">
        <v>1</v>
      </c>
      <c r="G40" s="93"/>
      <c r="H40" s="9"/>
      <c r="I40" s="9"/>
    </row>
    <row r="41" spans="2:9" ht="60">
      <c r="B41" s="492"/>
      <c r="C41" s="338" t="s">
        <v>1113</v>
      </c>
      <c r="D41" s="140">
        <v>1850715.7</v>
      </c>
      <c r="E41" s="124"/>
      <c r="F41" s="125"/>
      <c r="G41" s="93"/>
      <c r="H41" s="9"/>
      <c r="I41" s="9"/>
    </row>
    <row r="42" spans="2:9" ht="45">
      <c r="B42" s="490" t="s">
        <v>527</v>
      </c>
      <c r="C42" s="134" t="s">
        <v>528</v>
      </c>
      <c r="D42" s="127">
        <v>964785.21</v>
      </c>
      <c r="E42" s="126">
        <v>964785.21</v>
      </c>
      <c r="F42" s="128">
        <v>11</v>
      </c>
      <c r="G42" s="9"/>
      <c r="H42" s="9"/>
      <c r="I42" s="9"/>
    </row>
    <row r="43" spans="2:9" ht="45">
      <c r="B43" s="492"/>
      <c r="C43" s="134" t="s">
        <v>529</v>
      </c>
      <c r="D43" s="42">
        <v>1100276.1299999999</v>
      </c>
      <c r="E43" s="124">
        <v>809514.79</v>
      </c>
      <c r="F43" s="110">
        <v>44</v>
      </c>
      <c r="G43" s="93"/>
      <c r="H43" s="9"/>
      <c r="I43" s="9"/>
    </row>
    <row r="44" spans="2:9">
      <c r="B44" s="378" t="s">
        <v>11</v>
      </c>
      <c r="C44" s="392">
        <v>27</v>
      </c>
      <c r="D44" s="393">
        <f>SUM(D16:D43)</f>
        <v>64915072.020000003</v>
      </c>
      <c r="E44" s="393">
        <f>SUM(E16:E43)</f>
        <v>62765503.800000004</v>
      </c>
      <c r="F44" s="394">
        <f>SUM(F16:F43)</f>
        <v>84</v>
      </c>
      <c r="G44" s="93"/>
      <c r="H44" s="9"/>
      <c r="I44" s="9"/>
    </row>
    <row r="45" spans="2:9">
      <c r="B45" s="15" t="s">
        <v>530</v>
      </c>
      <c r="C45" s="389"/>
      <c r="D45" s="390">
        <v>5043879.49</v>
      </c>
      <c r="E45" s="16"/>
      <c r="F45" s="16"/>
      <c r="G45" s="93"/>
      <c r="H45" s="9"/>
      <c r="I45" s="9"/>
    </row>
    <row r="46" spans="2:9">
      <c r="B46" s="15" t="s">
        <v>531</v>
      </c>
      <c r="C46" s="16"/>
      <c r="D46" s="16"/>
      <c r="E46" s="395">
        <v>2894311.27</v>
      </c>
      <c r="F46" s="16"/>
      <c r="G46" s="93"/>
      <c r="H46" s="9"/>
      <c r="I46" s="9"/>
    </row>
    <row r="47" spans="2:9">
      <c r="B47" s="92"/>
      <c r="C47" s="93"/>
      <c r="D47" s="93"/>
      <c r="E47" s="93"/>
      <c r="F47" s="93"/>
      <c r="G47" s="93"/>
      <c r="H47" s="9"/>
      <c r="I47" s="9"/>
    </row>
    <row r="48" spans="2:9" ht="45">
      <c r="B48" s="38" t="s">
        <v>19</v>
      </c>
      <c r="C48" s="38" t="s">
        <v>20</v>
      </c>
      <c r="D48" s="38" t="s">
        <v>15</v>
      </c>
      <c r="E48" s="38" t="s">
        <v>21</v>
      </c>
      <c r="F48" s="38" t="s">
        <v>22</v>
      </c>
      <c r="G48" s="38" t="s">
        <v>23</v>
      </c>
      <c r="H48" s="38" t="s">
        <v>24</v>
      </c>
      <c r="I48" s="9"/>
    </row>
    <row r="49" spans="2:9">
      <c r="B49" s="142" t="s">
        <v>532</v>
      </c>
      <c r="C49" s="143">
        <f>J9+J10+J11</f>
        <v>59871192.530000001</v>
      </c>
      <c r="D49" s="373">
        <f>D44-D45</f>
        <v>59871192.530000001</v>
      </c>
      <c r="E49" s="373">
        <f>E44-E46</f>
        <v>59871192.530000001</v>
      </c>
      <c r="F49" s="144">
        <f>D49/C49</f>
        <v>1</v>
      </c>
      <c r="G49" s="144">
        <f>E49/D49</f>
        <v>1</v>
      </c>
      <c r="H49" s="144">
        <f>E49/C49</f>
        <v>1</v>
      </c>
      <c r="I49" s="9"/>
    </row>
  </sheetData>
  <sortState xmlns:xlrd2="http://schemas.microsoft.com/office/spreadsheetml/2017/richdata2" ref="B9:B11">
    <sortCondition ref="B9"/>
  </sortState>
  <mergeCells count="3">
    <mergeCell ref="B16:B37"/>
    <mergeCell ref="B42:B43"/>
    <mergeCell ref="B38:B4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143"/>
  <sheetViews>
    <sheetView topLeftCell="A127" workbookViewId="0">
      <selection activeCell="E146" sqref="E146"/>
    </sheetView>
  </sheetViews>
  <sheetFormatPr baseColWidth="10" defaultColWidth="11.42578125" defaultRowHeight="16.5"/>
  <cols>
    <col min="1" max="1" width="37.5703125" style="8" customWidth="1"/>
    <col min="2" max="2" width="22.140625" style="8" customWidth="1"/>
    <col min="3" max="3" width="51.7109375" style="8" customWidth="1"/>
    <col min="4" max="5" width="17.140625" style="8" customWidth="1"/>
    <col min="6" max="6" width="18.28515625" style="8" bestFit="1" customWidth="1"/>
    <col min="7" max="10" width="17.140625" style="8" customWidth="1"/>
    <col min="11" max="16384" width="11.42578125" style="8"/>
  </cols>
  <sheetData>
    <row r="1" spans="1:10" ht="17.25" thickBot="1">
      <c r="A1" s="7" t="s">
        <v>0</v>
      </c>
      <c r="B1" s="11" t="s">
        <v>34</v>
      </c>
    </row>
    <row r="2" spans="1:10" ht="17.25" thickBot="1"/>
    <row r="3" spans="1:10" ht="17.25" thickBot="1">
      <c r="A3" s="13" t="s">
        <v>1</v>
      </c>
      <c r="B3" s="10"/>
      <c r="C3" s="12"/>
      <c r="D3" s="12"/>
      <c r="E3" s="12"/>
      <c r="F3" s="12"/>
      <c r="G3" s="12"/>
      <c r="H3" s="12"/>
      <c r="I3" s="12"/>
      <c r="J3" s="12"/>
    </row>
    <row r="4" spans="1:10">
      <c r="A4" s="14"/>
      <c r="B4" s="10" t="s">
        <v>70</v>
      </c>
      <c r="C4" s="12" t="s">
        <v>71</v>
      </c>
      <c r="D4" s="12"/>
      <c r="E4" s="12"/>
      <c r="F4" s="12"/>
      <c r="G4" s="12"/>
      <c r="H4" s="12"/>
      <c r="I4" s="12"/>
      <c r="J4" s="12"/>
    </row>
    <row r="5" spans="1:10">
      <c r="A5" s="10"/>
      <c r="B5" s="10" t="s">
        <v>80</v>
      </c>
      <c r="C5" s="12" t="s">
        <v>81</v>
      </c>
      <c r="D5" s="12"/>
      <c r="E5" s="12"/>
      <c r="F5" s="12"/>
      <c r="G5" s="12"/>
      <c r="H5" s="12"/>
      <c r="I5" s="12"/>
      <c r="J5" s="12"/>
    </row>
    <row r="6" spans="1:10" ht="17.25" thickBot="1">
      <c r="C6" s="9"/>
      <c r="D6" s="9"/>
      <c r="E6" s="9"/>
      <c r="F6" s="9"/>
      <c r="G6" s="9"/>
      <c r="H6" s="9"/>
      <c r="I6" s="9"/>
      <c r="J6" s="9"/>
    </row>
    <row r="7" spans="1:10" ht="17.25" thickBot="1">
      <c r="A7" s="7" t="s">
        <v>2</v>
      </c>
      <c r="C7" s="9"/>
      <c r="D7" s="9"/>
      <c r="E7" s="9"/>
      <c r="F7" s="9"/>
      <c r="G7" s="9"/>
      <c r="H7" s="9"/>
      <c r="I7" s="9"/>
      <c r="J7" s="9"/>
    </row>
    <row r="8" spans="1:10" ht="27.75" customHeight="1">
      <c r="B8" s="15" t="s">
        <v>3</v>
      </c>
      <c r="C8" s="15" t="s">
        <v>4</v>
      </c>
      <c r="D8" s="15" t="s">
        <v>5</v>
      </c>
      <c r="E8" s="15" t="s">
        <v>6</v>
      </c>
      <c r="F8" s="15" t="s">
        <v>7</v>
      </c>
      <c r="G8" s="15" t="s">
        <v>8</v>
      </c>
      <c r="H8" s="15" t="s">
        <v>9</v>
      </c>
      <c r="I8" s="15" t="s">
        <v>10</v>
      </c>
      <c r="J8" s="16" t="s">
        <v>11</v>
      </c>
    </row>
    <row r="9" spans="1:10" ht="27.75" customHeight="1">
      <c r="B9" s="15" t="s">
        <v>533</v>
      </c>
      <c r="C9" s="36"/>
      <c r="D9" s="36">
        <v>47750000</v>
      </c>
      <c r="E9" s="36">
        <v>55229230</v>
      </c>
      <c r="F9" s="36">
        <v>35412175.189999998</v>
      </c>
      <c r="G9" s="36"/>
      <c r="H9" s="36"/>
      <c r="I9" s="36"/>
      <c r="J9" s="35">
        <f>SUM(C9:I9)</f>
        <v>138391405.19</v>
      </c>
    </row>
    <row r="10" spans="1:10" ht="27.75" customHeight="1">
      <c r="B10" s="15" t="s">
        <v>534</v>
      </c>
      <c r="C10" s="36"/>
      <c r="D10" s="36">
        <v>20000000</v>
      </c>
      <c r="E10" s="36">
        <v>50000000</v>
      </c>
      <c r="F10" s="36">
        <v>30000000</v>
      </c>
      <c r="G10" s="36"/>
      <c r="H10" s="36"/>
      <c r="I10" s="36"/>
      <c r="J10" s="35">
        <f>SUM(C10:I10)</f>
        <v>100000000</v>
      </c>
    </row>
    <row r="11" spans="1:10" ht="27.75" customHeight="1">
      <c r="B11" s="15" t="s">
        <v>535</v>
      </c>
      <c r="C11" s="36"/>
      <c r="D11" s="36"/>
      <c r="E11" s="36">
        <v>12721880</v>
      </c>
      <c r="F11" s="36">
        <v>8950216</v>
      </c>
      <c r="G11" s="36"/>
      <c r="H11" s="36"/>
      <c r="I11" s="36"/>
      <c r="J11" s="35">
        <f>SUM(C11:I11)</f>
        <v>21672096</v>
      </c>
    </row>
    <row r="12" spans="1:10" ht="27.75" customHeight="1">
      <c r="B12" s="15" t="s">
        <v>309</v>
      </c>
      <c r="C12" s="36"/>
      <c r="D12" s="36"/>
      <c r="E12" s="36"/>
      <c r="F12" s="36">
        <v>4852336.6500000004</v>
      </c>
      <c r="G12" s="36"/>
      <c r="H12" s="36"/>
      <c r="I12" s="36"/>
      <c r="J12" s="35">
        <f>SUM(C12:I12)</f>
        <v>4852336.6500000004</v>
      </c>
    </row>
    <row r="13" spans="1:10">
      <c r="B13" s="15" t="s">
        <v>11</v>
      </c>
      <c r="C13" s="105">
        <f t="shared" ref="C13:I13" si="0">SUM(C9:C11)</f>
        <v>0</v>
      </c>
      <c r="D13" s="105">
        <f t="shared" si="0"/>
        <v>67750000</v>
      </c>
      <c r="E13" s="105">
        <f t="shared" si="0"/>
        <v>117951110</v>
      </c>
      <c r="F13" s="105">
        <f>SUM(F9:F12)</f>
        <v>79214727.840000004</v>
      </c>
      <c r="G13" s="105">
        <f t="shared" si="0"/>
        <v>0</v>
      </c>
      <c r="H13" s="105">
        <f t="shared" si="0"/>
        <v>0</v>
      </c>
      <c r="I13" s="105">
        <f t="shared" si="0"/>
        <v>0</v>
      </c>
      <c r="J13" s="104">
        <f>SUM(J9:J12)</f>
        <v>264915837.84</v>
      </c>
    </row>
    <row r="14" spans="1:10" ht="17.25" thickBot="1"/>
    <row r="15" spans="1:10" ht="17.25" thickBot="1">
      <c r="A15" s="7" t="s">
        <v>116</v>
      </c>
      <c r="B15" s="9"/>
      <c r="C15" s="9"/>
      <c r="D15" s="9"/>
      <c r="E15" s="9"/>
      <c r="F15" s="9"/>
      <c r="G15" s="9"/>
      <c r="H15" s="9"/>
      <c r="I15" s="9"/>
    </row>
    <row r="16" spans="1:10">
      <c r="B16" s="145" t="s">
        <v>13</v>
      </c>
      <c r="C16" s="145" t="s">
        <v>14</v>
      </c>
      <c r="D16" s="145" t="s">
        <v>15</v>
      </c>
      <c r="E16" s="145" t="s">
        <v>16</v>
      </c>
      <c r="F16" s="145" t="s">
        <v>17</v>
      </c>
      <c r="G16" s="9"/>
      <c r="H16" s="9"/>
      <c r="I16" s="9"/>
    </row>
    <row r="17" spans="2:9" ht="30">
      <c r="B17" s="555"/>
      <c r="C17" s="146" t="s">
        <v>536</v>
      </c>
      <c r="D17" s="147">
        <v>3636500</v>
      </c>
      <c r="E17" s="148">
        <v>3636500</v>
      </c>
      <c r="F17" s="45">
        <v>1</v>
      </c>
      <c r="G17" s="9"/>
      <c r="H17" s="9"/>
      <c r="I17" s="9"/>
    </row>
    <row r="18" spans="2:9" ht="30">
      <c r="B18" s="555"/>
      <c r="C18" s="146" t="s">
        <v>537</v>
      </c>
      <c r="D18" s="147">
        <v>2017714</v>
      </c>
      <c r="E18" s="148">
        <v>2017714</v>
      </c>
      <c r="F18" s="45">
        <v>1</v>
      </c>
      <c r="G18" s="9"/>
      <c r="H18" s="9"/>
      <c r="I18" s="9"/>
    </row>
    <row r="19" spans="2:9" ht="45">
      <c r="B19" s="555"/>
      <c r="C19" s="146" t="s">
        <v>538</v>
      </c>
      <c r="D19" s="147">
        <v>2000000</v>
      </c>
      <c r="E19" s="148">
        <v>2000000</v>
      </c>
      <c r="F19" s="45">
        <v>1</v>
      </c>
      <c r="G19" s="93"/>
      <c r="H19" s="9"/>
      <c r="I19" s="9"/>
    </row>
    <row r="20" spans="2:9" ht="30">
      <c r="B20" s="555"/>
      <c r="C20" s="146" t="s">
        <v>539</v>
      </c>
      <c r="D20" s="147">
        <v>13051752</v>
      </c>
      <c r="E20" s="148">
        <v>13051752</v>
      </c>
      <c r="F20" s="45">
        <v>1</v>
      </c>
      <c r="G20" s="93"/>
      <c r="H20" s="9"/>
      <c r="I20" s="9"/>
    </row>
    <row r="21" spans="2:9" ht="45">
      <c r="B21" s="555"/>
      <c r="C21" s="146" t="s">
        <v>540</v>
      </c>
      <c r="D21" s="147">
        <v>2994037</v>
      </c>
      <c r="E21" s="148">
        <v>2994037</v>
      </c>
      <c r="F21" s="45">
        <v>1</v>
      </c>
      <c r="G21" s="93"/>
      <c r="H21" s="9"/>
      <c r="I21" s="9"/>
    </row>
    <row r="22" spans="2:9" ht="30">
      <c r="B22" s="555"/>
      <c r="C22" s="146" t="s">
        <v>541</v>
      </c>
      <c r="D22" s="147">
        <v>4000000</v>
      </c>
      <c r="E22" s="148">
        <v>4000000</v>
      </c>
      <c r="F22" s="45">
        <v>1</v>
      </c>
      <c r="G22" s="93"/>
      <c r="H22" s="9"/>
      <c r="I22" s="9"/>
    </row>
    <row r="23" spans="2:9" ht="30">
      <c r="B23" s="555"/>
      <c r="C23" s="146" t="s">
        <v>542</v>
      </c>
      <c r="D23" s="147">
        <v>3006541</v>
      </c>
      <c r="E23" s="148">
        <v>3006541</v>
      </c>
      <c r="F23" s="45">
        <v>1</v>
      </c>
      <c r="G23" s="93"/>
      <c r="H23" s="9"/>
      <c r="I23" s="9"/>
    </row>
    <row r="24" spans="2:9" ht="30">
      <c r="B24" s="555"/>
      <c r="C24" s="149" t="s">
        <v>543</v>
      </c>
      <c r="D24" s="147">
        <v>4000000</v>
      </c>
      <c r="E24" s="148">
        <v>4000000</v>
      </c>
      <c r="F24" s="45">
        <v>1</v>
      </c>
      <c r="G24" s="93"/>
      <c r="H24" s="9"/>
      <c r="I24" s="9"/>
    </row>
    <row r="25" spans="2:9" ht="30">
      <c r="B25" s="555"/>
      <c r="C25" s="149" t="s">
        <v>544</v>
      </c>
      <c r="D25" s="147">
        <v>3000000</v>
      </c>
      <c r="E25" s="148">
        <v>3000000</v>
      </c>
      <c r="F25" s="45">
        <v>1</v>
      </c>
      <c r="G25" s="93"/>
      <c r="H25" s="9"/>
      <c r="I25" s="9"/>
    </row>
    <row r="26" spans="2:9" ht="30">
      <c r="B26" s="555"/>
      <c r="C26" s="149" t="s">
        <v>545</v>
      </c>
      <c r="D26" s="147">
        <v>1693000</v>
      </c>
      <c r="E26" s="148">
        <v>1693000</v>
      </c>
      <c r="F26" s="45">
        <v>1</v>
      </c>
      <c r="G26" s="93"/>
      <c r="H26" s="9"/>
      <c r="I26" s="9"/>
    </row>
    <row r="27" spans="2:9" ht="60">
      <c r="B27" s="555"/>
      <c r="C27" s="149" t="s">
        <v>546</v>
      </c>
      <c r="D27" s="150">
        <v>1940000</v>
      </c>
      <c r="E27" s="151">
        <v>546982.74</v>
      </c>
      <c r="F27" s="152">
        <v>380</v>
      </c>
      <c r="G27" s="93"/>
      <c r="H27" s="9"/>
      <c r="I27" s="9"/>
    </row>
    <row r="28" spans="2:9" ht="45">
      <c r="B28" s="555"/>
      <c r="C28" s="153" t="s">
        <v>547</v>
      </c>
      <c r="D28" s="154">
        <v>2000000</v>
      </c>
      <c r="E28" s="155">
        <v>2000000</v>
      </c>
      <c r="F28" s="156">
        <v>1</v>
      </c>
      <c r="G28" s="93"/>
      <c r="H28" s="9"/>
      <c r="I28" s="9"/>
    </row>
    <row r="29" spans="2:9" ht="45">
      <c r="B29" s="555"/>
      <c r="C29" s="153" t="s">
        <v>548</v>
      </c>
      <c r="D29" s="154">
        <v>4000000.01</v>
      </c>
      <c r="E29" s="155">
        <v>4000000.01</v>
      </c>
      <c r="F29" s="156">
        <v>1</v>
      </c>
      <c r="G29" s="93"/>
      <c r="H29" s="9"/>
      <c r="I29" s="9"/>
    </row>
    <row r="30" spans="2:9" ht="45">
      <c r="B30" s="555"/>
      <c r="C30" s="153" t="s">
        <v>549</v>
      </c>
      <c r="D30" s="154">
        <v>4708499.99</v>
      </c>
      <c r="E30" s="155">
        <v>4708499.99</v>
      </c>
      <c r="F30" s="156">
        <v>1</v>
      </c>
      <c r="G30" s="93"/>
      <c r="H30" s="9"/>
      <c r="I30" s="9"/>
    </row>
    <row r="31" spans="2:9" ht="45">
      <c r="B31" s="555"/>
      <c r="C31" s="153" t="s">
        <v>550</v>
      </c>
      <c r="D31" s="154">
        <v>2000000</v>
      </c>
      <c r="E31" s="155">
        <v>2000000</v>
      </c>
      <c r="F31" s="156">
        <v>1</v>
      </c>
      <c r="G31" s="93"/>
      <c r="H31" s="9"/>
      <c r="I31" s="9"/>
    </row>
    <row r="32" spans="2:9" ht="45">
      <c r="B32" s="555"/>
      <c r="C32" s="153" t="s">
        <v>551</v>
      </c>
      <c r="D32" s="154">
        <v>2001027.81</v>
      </c>
      <c r="E32" s="155">
        <v>2001027.81</v>
      </c>
      <c r="F32" s="156">
        <v>1</v>
      </c>
      <c r="G32" s="93"/>
      <c r="H32" s="9"/>
      <c r="I32" s="9"/>
    </row>
    <row r="33" spans="2:9" ht="45">
      <c r="B33" s="555"/>
      <c r="C33" s="153" t="s">
        <v>552</v>
      </c>
      <c r="D33" s="154">
        <v>6100000</v>
      </c>
      <c r="E33" s="155">
        <v>6100000</v>
      </c>
      <c r="F33" s="156">
        <v>1</v>
      </c>
      <c r="G33" s="93"/>
      <c r="H33" s="9"/>
      <c r="I33" s="9"/>
    </row>
    <row r="34" spans="2:9" ht="45">
      <c r="B34" s="555"/>
      <c r="C34" s="153" t="s">
        <v>553</v>
      </c>
      <c r="D34" s="154">
        <v>3356000</v>
      </c>
      <c r="E34" s="155">
        <v>3356000</v>
      </c>
      <c r="F34" s="156">
        <v>1</v>
      </c>
      <c r="G34" s="93"/>
      <c r="H34" s="9"/>
      <c r="I34" s="9"/>
    </row>
    <row r="35" spans="2:9" ht="45">
      <c r="B35" s="555"/>
      <c r="C35" s="153" t="s">
        <v>554</v>
      </c>
      <c r="D35" s="154">
        <v>4002129.34</v>
      </c>
      <c r="E35" s="155">
        <v>4002129.34</v>
      </c>
      <c r="F35" s="156">
        <v>1</v>
      </c>
      <c r="G35" s="93"/>
      <c r="H35" s="9"/>
      <c r="I35" s="9"/>
    </row>
    <row r="36" spans="2:9" ht="45">
      <c r="B36" s="555"/>
      <c r="C36" s="153" t="s">
        <v>555</v>
      </c>
      <c r="D36" s="154">
        <v>3000604</v>
      </c>
      <c r="E36" s="155">
        <v>3000604</v>
      </c>
      <c r="F36" s="156">
        <v>1</v>
      </c>
      <c r="G36" s="93"/>
      <c r="H36" s="9"/>
      <c r="I36" s="9"/>
    </row>
    <row r="37" spans="2:9" ht="45">
      <c r="B37" s="555"/>
      <c r="C37" s="153" t="s">
        <v>556</v>
      </c>
      <c r="D37" s="154">
        <v>3225118</v>
      </c>
      <c r="E37" s="155">
        <v>3225118</v>
      </c>
      <c r="F37" s="156">
        <v>1</v>
      </c>
      <c r="G37" s="93"/>
      <c r="H37" s="9"/>
      <c r="I37" s="9"/>
    </row>
    <row r="38" spans="2:9" ht="45">
      <c r="B38" s="555"/>
      <c r="C38" s="153" t="s">
        <v>557</v>
      </c>
      <c r="D38" s="154">
        <v>2000000</v>
      </c>
      <c r="E38" s="155">
        <v>2000000</v>
      </c>
      <c r="F38" s="156">
        <v>1</v>
      </c>
      <c r="G38" s="93"/>
      <c r="H38" s="9"/>
      <c r="I38" s="9"/>
    </row>
    <row r="39" spans="2:9">
      <c r="B39" s="555"/>
      <c r="C39" s="153" t="s">
        <v>558</v>
      </c>
      <c r="D39" s="154">
        <v>600000</v>
      </c>
      <c r="E39" s="155">
        <v>600000</v>
      </c>
      <c r="F39" s="156">
        <v>1</v>
      </c>
      <c r="G39" s="93"/>
      <c r="H39" s="9"/>
      <c r="I39" s="9"/>
    </row>
    <row r="40" spans="2:9">
      <c r="B40" s="555"/>
      <c r="C40" s="153" t="s">
        <v>559</v>
      </c>
      <c r="D40" s="154">
        <v>60000</v>
      </c>
      <c r="E40" s="155">
        <v>60000</v>
      </c>
      <c r="F40" s="156">
        <v>1</v>
      </c>
      <c r="G40" s="93"/>
      <c r="H40" s="9"/>
      <c r="I40" s="9"/>
    </row>
    <row r="41" spans="2:9" ht="60">
      <c r="B41" s="555"/>
      <c r="C41" s="157" t="s">
        <v>560</v>
      </c>
      <c r="D41" s="158">
        <v>1299998</v>
      </c>
      <c r="E41" s="159">
        <v>1299998</v>
      </c>
      <c r="F41" s="156">
        <v>1</v>
      </c>
      <c r="G41" s="93"/>
      <c r="H41" s="9"/>
      <c r="I41" s="9"/>
    </row>
    <row r="42" spans="2:9" ht="70.5">
      <c r="B42" s="555"/>
      <c r="C42" s="157" t="s">
        <v>561</v>
      </c>
      <c r="D42" s="158">
        <v>2000000</v>
      </c>
      <c r="E42" s="159">
        <v>2000000</v>
      </c>
      <c r="F42" s="156">
        <v>1</v>
      </c>
      <c r="G42" s="93"/>
      <c r="H42" s="9"/>
      <c r="I42" s="9"/>
    </row>
    <row r="43" spans="2:9" ht="70.5">
      <c r="B43" s="555"/>
      <c r="C43" s="157" t="s">
        <v>562</v>
      </c>
      <c r="D43" s="158">
        <v>2500000</v>
      </c>
      <c r="E43" s="159">
        <v>2500000</v>
      </c>
      <c r="F43" s="156">
        <v>1</v>
      </c>
      <c r="G43" s="93"/>
      <c r="H43" s="9"/>
      <c r="I43" s="9"/>
    </row>
    <row r="44" spans="2:9" ht="70.5">
      <c r="B44" s="555"/>
      <c r="C44" s="157" t="s">
        <v>563</v>
      </c>
      <c r="D44" s="158">
        <v>3500000</v>
      </c>
      <c r="E44" s="159">
        <v>3500000</v>
      </c>
      <c r="F44" s="156">
        <v>1</v>
      </c>
      <c r="G44" s="93"/>
      <c r="H44" s="9"/>
      <c r="I44" s="9"/>
    </row>
    <row r="45" spans="2:9" ht="83.25">
      <c r="B45" s="555"/>
      <c r="C45" s="157" t="s">
        <v>564</v>
      </c>
      <c r="D45" s="158">
        <v>6500000</v>
      </c>
      <c r="E45" s="159">
        <v>6500000</v>
      </c>
      <c r="F45" s="156">
        <v>1</v>
      </c>
      <c r="G45" s="93"/>
      <c r="H45" s="9"/>
      <c r="I45" s="9"/>
    </row>
    <row r="46" spans="2:9" ht="70.5">
      <c r="B46" s="555"/>
      <c r="C46" s="157" t="s">
        <v>565</v>
      </c>
      <c r="D46" s="158">
        <v>1998167.18</v>
      </c>
      <c r="E46" s="159">
        <v>1998167.18</v>
      </c>
      <c r="F46" s="156">
        <v>1</v>
      </c>
      <c r="G46" s="93"/>
      <c r="H46" s="9"/>
      <c r="I46" s="9"/>
    </row>
    <row r="47" spans="2:9" ht="75">
      <c r="B47" s="555"/>
      <c r="C47" s="157" t="s">
        <v>566</v>
      </c>
      <c r="D47" s="158">
        <v>8499121.5800000001</v>
      </c>
      <c r="E47" s="159">
        <v>8499121.5800000001</v>
      </c>
      <c r="F47" s="156">
        <v>1</v>
      </c>
      <c r="G47" s="93"/>
      <c r="H47" s="9"/>
      <c r="I47" s="9"/>
    </row>
    <row r="48" spans="2:9" ht="75">
      <c r="B48" s="555"/>
      <c r="C48" s="157" t="s">
        <v>567</v>
      </c>
      <c r="D48" s="158">
        <v>4200000</v>
      </c>
      <c r="E48" s="159">
        <v>4200000</v>
      </c>
      <c r="F48" s="156">
        <v>1</v>
      </c>
      <c r="G48" s="93"/>
      <c r="H48" s="9"/>
      <c r="I48" s="9"/>
    </row>
    <row r="49" spans="2:9" ht="60">
      <c r="B49" s="555"/>
      <c r="C49" s="157" t="s">
        <v>568</v>
      </c>
      <c r="D49" s="158">
        <v>2000000</v>
      </c>
      <c r="E49" s="159">
        <v>2000000</v>
      </c>
      <c r="F49" s="156">
        <v>1</v>
      </c>
      <c r="G49" s="93"/>
      <c r="H49" s="9"/>
      <c r="I49" s="9"/>
    </row>
    <row r="50" spans="2:9" ht="45">
      <c r="B50" s="555"/>
      <c r="C50" s="157" t="s">
        <v>569</v>
      </c>
      <c r="D50" s="158">
        <v>630000</v>
      </c>
      <c r="E50" s="158">
        <v>630000</v>
      </c>
      <c r="F50" s="156">
        <v>1</v>
      </c>
      <c r="G50" s="93"/>
      <c r="H50" s="9"/>
      <c r="I50" s="9"/>
    </row>
    <row r="51" spans="2:9" ht="135">
      <c r="B51" s="555"/>
      <c r="C51" s="157" t="s">
        <v>570</v>
      </c>
      <c r="D51" s="158">
        <v>13632302.210000001</v>
      </c>
      <c r="E51" s="158">
        <v>11497612.369999999</v>
      </c>
      <c r="F51" s="156">
        <v>73</v>
      </c>
      <c r="G51" s="93"/>
      <c r="H51" s="9"/>
      <c r="I51" s="9"/>
    </row>
    <row r="52" spans="2:9">
      <c r="B52" s="555"/>
      <c r="C52" s="157" t="s">
        <v>571</v>
      </c>
      <c r="D52" s="158">
        <v>5500000</v>
      </c>
      <c r="E52" s="158">
        <v>5500000</v>
      </c>
      <c r="F52" s="156">
        <v>1</v>
      </c>
      <c r="G52" s="93"/>
      <c r="H52" s="9"/>
      <c r="I52" s="9"/>
    </row>
    <row r="53" spans="2:9" ht="105">
      <c r="B53" s="555"/>
      <c r="C53" s="356" t="s">
        <v>572</v>
      </c>
      <c r="D53" s="158">
        <v>1024899</v>
      </c>
      <c r="E53" s="158">
        <v>1024899</v>
      </c>
      <c r="F53" s="156">
        <v>1</v>
      </c>
      <c r="G53" s="93"/>
      <c r="H53" s="9"/>
      <c r="I53" s="9"/>
    </row>
    <row r="54" spans="2:9" ht="75">
      <c r="B54" s="555"/>
      <c r="C54" s="356" t="s">
        <v>573</v>
      </c>
      <c r="D54" s="158">
        <v>100000</v>
      </c>
      <c r="E54" s="158">
        <v>100000</v>
      </c>
      <c r="F54" s="156">
        <v>1</v>
      </c>
      <c r="G54" s="93"/>
      <c r="H54" s="9"/>
      <c r="I54" s="9"/>
    </row>
    <row r="55" spans="2:9" ht="75">
      <c r="B55" s="555"/>
      <c r="C55" s="356" t="s">
        <v>573</v>
      </c>
      <c r="D55" s="158">
        <v>837500</v>
      </c>
      <c r="E55" s="158">
        <v>837500</v>
      </c>
      <c r="F55" s="156">
        <v>1</v>
      </c>
      <c r="G55" s="93"/>
      <c r="H55" s="9"/>
      <c r="I55" s="9"/>
    </row>
    <row r="56" spans="2:9" ht="75">
      <c r="B56" s="555"/>
      <c r="C56" s="356" t="s">
        <v>574</v>
      </c>
      <c r="D56" s="158">
        <v>75000</v>
      </c>
      <c r="E56" s="158">
        <v>74244</v>
      </c>
      <c r="F56" s="156">
        <v>1</v>
      </c>
      <c r="G56" s="93"/>
      <c r="H56" s="9"/>
      <c r="I56" s="9"/>
    </row>
    <row r="57" spans="2:9" ht="75">
      <c r="B57" s="555"/>
      <c r="C57" s="356" t="s">
        <v>575</v>
      </c>
      <c r="D57" s="158">
        <v>81831</v>
      </c>
      <c r="E57" s="158">
        <v>81831</v>
      </c>
      <c r="F57" s="156">
        <v>1</v>
      </c>
      <c r="G57" s="93"/>
      <c r="H57" s="9"/>
      <c r="I57" s="9"/>
    </row>
    <row r="58" spans="2:9" ht="90">
      <c r="B58" s="555"/>
      <c r="C58" s="356" t="s">
        <v>1084</v>
      </c>
      <c r="D58" s="158">
        <v>1490000</v>
      </c>
      <c r="E58" s="158"/>
      <c r="F58" s="156"/>
      <c r="G58" s="93"/>
      <c r="H58" s="9"/>
      <c r="I58" s="9"/>
    </row>
    <row r="59" spans="2:9">
      <c r="B59" s="555"/>
      <c r="C59" s="146" t="s">
        <v>576</v>
      </c>
      <c r="D59" s="147">
        <v>150360</v>
      </c>
      <c r="E59" s="148">
        <v>150360</v>
      </c>
      <c r="F59" s="45">
        <v>1</v>
      </c>
      <c r="G59" s="93"/>
      <c r="H59" s="9"/>
      <c r="I59" s="9"/>
    </row>
    <row r="60" spans="2:9">
      <c r="B60" s="555"/>
      <c r="C60" s="146" t="s">
        <v>577</v>
      </c>
      <c r="D60" s="147">
        <v>16385.5</v>
      </c>
      <c r="E60" s="148">
        <v>16385.5</v>
      </c>
      <c r="F60" s="45">
        <v>1</v>
      </c>
      <c r="G60" s="93"/>
      <c r="H60" s="9"/>
      <c r="I60" s="9"/>
    </row>
    <row r="61" spans="2:9" ht="30">
      <c r="B61" s="555"/>
      <c r="C61" s="146" t="s">
        <v>578</v>
      </c>
      <c r="D61" s="147">
        <v>19880</v>
      </c>
      <c r="E61" s="148">
        <v>19880</v>
      </c>
      <c r="F61" s="45">
        <v>1</v>
      </c>
      <c r="G61" s="93"/>
      <c r="H61" s="9"/>
      <c r="I61" s="9"/>
    </row>
    <row r="62" spans="2:9">
      <c r="B62" s="555"/>
      <c r="C62" s="146" t="s">
        <v>579</v>
      </c>
      <c r="D62" s="147">
        <v>23219</v>
      </c>
      <c r="E62" s="148">
        <v>23219</v>
      </c>
      <c r="F62" s="45">
        <v>1</v>
      </c>
      <c r="G62" s="93"/>
      <c r="H62" s="9"/>
      <c r="I62" s="9"/>
    </row>
    <row r="63" spans="2:9" ht="30">
      <c r="B63" s="555"/>
      <c r="C63" s="146" t="s">
        <v>580</v>
      </c>
      <c r="D63" s="147">
        <v>137616</v>
      </c>
      <c r="E63" s="148">
        <v>137616</v>
      </c>
      <c r="F63" s="45">
        <v>1</v>
      </c>
      <c r="G63" s="93"/>
      <c r="H63" s="9"/>
      <c r="I63" s="9"/>
    </row>
    <row r="64" spans="2:9" ht="30">
      <c r="B64" s="555"/>
      <c r="C64" s="146" t="s">
        <v>581</v>
      </c>
      <c r="D64" s="147">
        <v>90000</v>
      </c>
      <c r="E64" s="148">
        <v>90000</v>
      </c>
      <c r="F64" s="45">
        <v>1</v>
      </c>
      <c r="G64" s="93"/>
      <c r="H64" s="9"/>
      <c r="I64" s="9"/>
    </row>
    <row r="65" spans="2:9" ht="90">
      <c r="B65" s="555"/>
      <c r="C65" s="146" t="s">
        <v>582</v>
      </c>
      <c r="D65" s="147"/>
      <c r="E65" s="148"/>
      <c r="F65" s="45">
        <v>1</v>
      </c>
      <c r="G65" s="93"/>
      <c r="H65" s="9"/>
      <c r="I65" s="9"/>
    </row>
    <row r="66" spans="2:9">
      <c r="B66" s="555"/>
      <c r="C66" s="146" t="s">
        <v>583</v>
      </c>
      <c r="D66" s="147">
        <v>12981.5</v>
      </c>
      <c r="E66" s="148">
        <v>12981.5</v>
      </c>
      <c r="F66" s="45">
        <v>1</v>
      </c>
      <c r="G66" s="93"/>
      <c r="H66" s="9"/>
      <c r="I66" s="9"/>
    </row>
    <row r="67" spans="2:9" ht="30">
      <c r="B67" s="555"/>
      <c r="C67" s="146" t="s">
        <v>584</v>
      </c>
      <c r="D67" s="147">
        <v>34064</v>
      </c>
      <c r="E67" s="148">
        <v>34064</v>
      </c>
      <c r="F67" s="45">
        <v>1</v>
      </c>
      <c r="G67" s="93"/>
      <c r="H67" s="9"/>
      <c r="I67" s="9"/>
    </row>
    <row r="68" spans="2:9" ht="31.5">
      <c r="B68" s="555"/>
      <c r="C68" s="146" t="s">
        <v>585</v>
      </c>
      <c r="D68" s="147">
        <v>17013.5</v>
      </c>
      <c r="E68" s="148">
        <v>17013.5</v>
      </c>
      <c r="F68" s="45">
        <v>1</v>
      </c>
      <c r="G68" s="93"/>
      <c r="H68" s="9"/>
      <c r="I68" s="9"/>
    </row>
    <row r="69" spans="2:9" ht="30">
      <c r="B69" s="555"/>
      <c r="C69" s="146" t="s">
        <v>586</v>
      </c>
      <c r="D69" s="147">
        <v>44290</v>
      </c>
      <c r="E69" s="148">
        <v>44290</v>
      </c>
      <c r="F69" s="45">
        <v>1</v>
      </c>
      <c r="G69" s="93"/>
      <c r="H69" s="9"/>
      <c r="I69" s="9"/>
    </row>
    <row r="70" spans="2:9" ht="30">
      <c r="B70" s="555"/>
      <c r="C70" s="146" t="s">
        <v>587</v>
      </c>
      <c r="D70" s="147">
        <v>359472</v>
      </c>
      <c r="E70" s="148">
        <v>359472</v>
      </c>
      <c r="F70" s="45">
        <v>2</v>
      </c>
      <c r="G70" s="93"/>
      <c r="H70" s="9"/>
      <c r="I70" s="9"/>
    </row>
    <row r="71" spans="2:9" ht="45">
      <c r="B71" s="555"/>
      <c r="C71" s="146" t="s">
        <v>588</v>
      </c>
      <c r="D71" s="147">
        <v>36108.47</v>
      </c>
      <c r="E71" s="148">
        <v>28435</v>
      </c>
      <c r="F71" s="45">
        <v>1</v>
      </c>
      <c r="G71" s="93"/>
      <c r="H71" s="9"/>
      <c r="I71" s="9"/>
    </row>
    <row r="72" spans="2:9" ht="30">
      <c r="B72" s="555"/>
      <c r="C72" s="146" t="s">
        <v>589</v>
      </c>
      <c r="D72" s="147">
        <v>22738.5</v>
      </c>
      <c r="E72" s="148">
        <v>22738.5</v>
      </c>
      <c r="F72" s="45">
        <v>1</v>
      </c>
      <c r="G72" s="93"/>
      <c r="H72" s="9"/>
      <c r="I72" s="9"/>
    </row>
    <row r="73" spans="2:9" ht="30">
      <c r="B73" s="555"/>
      <c r="C73" s="146" t="s">
        <v>590</v>
      </c>
      <c r="D73" s="147">
        <v>126600</v>
      </c>
      <c r="E73" s="148">
        <v>126600</v>
      </c>
      <c r="F73" s="45">
        <v>1</v>
      </c>
      <c r="G73" s="93"/>
      <c r="H73" s="9"/>
      <c r="I73" s="9"/>
    </row>
    <row r="74" spans="2:9" ht="30">
      <c r="B74" s="555"/>
      <c r="C74" s="146" t="s">
        <v>591</v>
      </c>
      <c r="D74" s="147">
        <v>24160</v>
      </c>
      <c r="E74" s="148">
        <v>24160</v>
      </c>
      <c r="F74" s="45">
        <v>1</v>
      </c>
      <c r="G74" s="93"/>
      <c r="H74" s="9"/>
      <c r="I74" s="9"/>
    </row>
    <row r="75" spans="2:9" ht="30">
      <c r="B75" s="555"/>
      <c r="C75" s="146" t="s">
        <v>592</v>
      </c>
      <c r="D75" s="147">
        <v>126168</v>
      </c>
      <c r="E75" s="148">
        <v>126168</v>
      </c>
      <c r="F75" s="45">
        <v>1</v>
      </c>
      <c r="G75" s="93"/>
      <c r="H75" s="9"/>
      <c r="I75" s="9"/>
    </row>
    <row r="76" spans="2:9">
      <c r="B76" s="555"/>
      <c r="C76" s="146" t="s">
        <v>593</v>
      </c>
      <c r="D76" s="147">
        <v>60220</v>
      </c>
      <c r="E76" s="148">
        <v>60220</v>
      </c>
      <c r="F76" s="45">
        <v>1</v>
      </c>
      <c r="G76" s="93"/>
      <c r="H76" s="9"/>
      <c r="I76" s="9"/>
    </row>
    <row r="77" spans="2:9" ht="60">
      <c r="B77" s="555"/>
      <c r="C77" s="146" t="s">
        <v>594</v>
      </c>
      <c r="D77" s="147"/>
      <c r="E77" s="148"/>
      <c r="F77" s="45"/>
      <c r="G77" s="93"/>
      <c r="H77" s="9"/>
      <c r="I77" s="9"/>
    </row>
    <row r="78" spans="2:9" ht="90">
      <c r="B78" s="555"/>
      <c r="C78" s="160" t="s">
        <v>595</v>
      </c>
      <c r="D78" s="161"/>
      <c r="E78" s="162"/>
      <c r="F78" s="163"/>
      <c r="G78" s="93"/>
      <c r="H78" s="9"/>
      <c r="I78" s="9"/>
    </row>
    <row r="79" spans="2:9">
      <c r="B79" s="555"/>
      <c r="C79" s="160" t="s">
        <v>596</v>
      </c>
      <c r="D79" s="162">
        <v>44504</v>
      </c>
      <c r="E79" s="162">
        <v>44504</v>
      </c>
      <c r="F79" s="163">
        <v>1</v>
      </c>
      <c r="G79" s="93"/>
      <c r="H79" s="9"/>
      <c r="I79" s="9"/>
    </row>
    <row r="80" spans="2:9">
      <c r="B80" s="555"/>
      <c r="C80" s="160" t="s">
        <v>597</v>
      </c>
      <c r="D80" s="162">
        <v>150792</v>
      </c>
      <c r="E80" s="162">
        <v>150792</v>
      </c>
      <c r="F80" s="163">
        <v>1</v>
      </c>
      <c r="G80" s="93"/>
      <c r="H80" s="9"/>
      <c r="I80" s="9"/>
    </row>
    <row r="81" spans="2:9" ht="30">
      <c r="B81" s="555"/>
      <c r="C81" s="160" t="s">
        <v>598</v>
      </c>
      <c r="D81" s="164">
        <v>969654.26</v>
      </c>
      <c r="E81" s="162">
        <v>848934.67999999993</v>
      </c>
      <c r="F81" s="163">
        <v>3</v>
      </c>
      <c r="G81" s="93"/>
      <c r="H81" s="9"/>
      <c r="I81" s="9"/>
    </row>
    <row r="82" spans="2:9">
      <c r="B82" s="555"/>
      <c r="C82" s="160" t="s">
        <v>599</v>
      </c>
      <c r="D82" s="162">
        <v>63010</v>
      </c>
      <c r="E82" s="162">
        <v>63010</v>
      </c>
      <c r="F82" s="163">
        <v>1</v>
      </c>
      <c r="G82" s="93"/>
      <c r="H82" s="9"/>
      <c r="I82" s="9"/>
    </row>
    <row r="83" spans="2:9">
      <c r="B83" s="555"/>
      <c r="C83" s="160" t="s">
        <v>600</v>
      </c>
      <c r="D83" s="162">
        <v>25852</v>
      </c>
      <c r="E83" s="162">
        <v>25852</v>
      </c>
      <c r="F83" s="163">
        <v>1</v>
      </c>
      <c r="G83" s="93"/>
      <c r="H83" s="9"/>
      <c r="I83" s="9"/>
    </row>
    <row r="84" spans="2:9">
      <c r="B84" s="555"/>
      <c r="C84" s="160" t="s">
        <v>601</v>
      </c>
      <c r="D84" s="162">
        <v>16635.5</v>
      </c>
      <c r="E84" s="162">
        <v>16635.5</v>
      </c>
      <c r="F84" s="163">
        <v>1</v>
      </c>
      <c r="G84" s="93"/>
      <c r="H84" s="9"/>
      <c r="I84" s="9"/>
    </row>
    <row r="85" spans="2:9">
      <c r="B85" s="555"/>
      <c r="C85" s="160" t="s">
        <v>602</v>
      </c>
      <c r="D85" s="162">
        <v>141504</v>
      </c>
      <c r="E85" s="162">
        <v>141504</v>
      </c>
      <c r="F85" s="163">
        <v>1</v>
      </c>
      <c r="G85" s="93"/>
      <c r="H85" s="9"/>
      <c r="I85" s="9"/>
    </row>
    <row r="86" spans="2:9" ht="30">
      <c r="B86" s="555"/>
      <c r="C86" s="160" t="s">
        <v>603</v>
      </c>
      <c r="D86" s="162">
        <v>51941</v>
      </c>
      <c r="E86" s="162">
        <v>51941</v>
      </c>
      <c r="F86" s="163">
        <v>1</v>
      </c>
      <c r="G86" s="93"/>
      <c r="H86" s="9"/>
      <c r="I86" s="9"/>
    </row>
    <row r="87" spans="2:9">
      <c r="B87" s="555"/>
      <c r="C87" s="160" t="s">
        <v>604</v>
      </c>
      <c r="D87" s="162">
        <v>12692.5</v>
      </c>
      <c r="E87" s="162">
        <v>12692.5</v>
      </c>
      <c r="F87" s="163">
        <v>1</v>
      </c>
      <c r="G87" s="93"/>
      <c r="H87" s="9"/>
      <c r="I87" s="9"/>
    </row>
    <row r="88" spans="2:9">
      <c r="B88" s="555"/>
      <c r="C88" s="160" t="s">
        <v>605</v>
      </c>
      <c r="D88" s="162">
        <v>13422.5</v>
      </c>
      <c r="E88" s="162">
        <v>13422.5</v>
      </c>
      <c r="F88" s="163">
        <v>1</v>
      </c>
      <c r="G88" s="93"/>
      <c r="H88" s="9"/>
      <c r="I88" s="9"/>
    </row>
    <row r="89" spans="2:9">
      <c r="B89" s="555"/>
      <c r="C89" s="160" t="s">
        <v>606</v>
      </c>
      <c r="D89" s="162">
        <v>32860</v>
      </c>
      <c r="E89" s="162">
        <v>32860</v>
      </c>
      <c r="F89" s="163">
        <v>1</v>
      </c>
      <c r="G89" s="93"/>
      <c r="H89" s="9"/>
      <c r="I89" s="9"/>
    </row>
    <row r="90" spans="2:9">
      <c r="B90" s="555"/>
      <c r="C90" s="160" t="s">
        <v>607</v>
      </c>
      <c r="D90" s="162">
        <v>13926.5</v>
      </c>
      <c r="E90" s="162">
        <v>13926.5</v>
      </c>
      <c r="F90" s="163">
        <v>1</v>
      </c>
      <c r="G90" s="93"/>
      <c r="H90" s="9"/>
      <c r="I90" s="9"/>
    </row>
    <row r="91" spans="2:9">
      <c r="B91" s="555"/>
      <c r="C91" s="160" t="s">
        <v>608</v>
      </c>
      <c r="D91" s="162">
        <v>16635.5</v>
      </c>
      <c r="E91" s="162">
        <v>16635.5</v>
      </c>
      <c r="F91" s="163">
        <v>1</v>
      </c>
      <c r="G91" s="93"/>
      <c r="H91" s="9"/>
      <c r="I91" s="9"/>
    </row>
    <row r="92" spans="2:9">
      <c r="B92" s="555"/>
      <c r="C92" s="160" t="s">
        <v>609</v>
      </c>
      <c r="D92" s="162">
        <v>46810</v>
      </c>
      <c r="E92" s="162">
        <v>46810</v>
      </c>
      <c r="F92" s="163">
        <v>1</v>
      </c>
      <c r="G92" s="93"/>
      <c r="H92" s="9"/>
      <c r="I92" s="9"/>
    </row>
    <row r="93" spans="2:9">
      <c r="B93" s="555"/>
      <c r="C93" s="160" t="s">
        <v>610</v>
      </c>
      <c r="D93" s="162">
        <v>53650</v>
      </c>
      <c r="E93" s="162">
        <v>53650</v>
      </c>
      <c r="F93" s="163">
        <v>1</v>
      </c>
      <c r="G93" s="93"/>
      <c r="H93" s="9"/>
      <c r="I93" s="9"/>
    </row>
    <row r="94" spans="2:9">
      <c r="B94" s="555"/>
      <c r="C94" s="160" t="s">
        <v>611</v>
      </c>
      <c r="D94" s="162">
        <v>17000</v>
      </c>
      <c r="E94" s="162">
        <v>17000</v>
      </c>
      <c r="F94" s="163">
        <v>1</v>
      </c>
      <c r="G94" s="93"/>
      <c r="H94" s="9"/>
      <c r="I94" s="9"/>
    </row>
    <row r="95" spans="2:9">
      <c r="B95" s="555"/>
      <c r="C95" s="160" t="s">
        <v>612</v>
      </c>
      <c r="D95" s="162">
        <v>16320.5</v>
      </c>
      <c r="E95" s="162">
        <v>16320.5</v>
      </c>
      <c r="F95" s="163">
        <v>1</v>
      </c>
      <c r="G95" s="93"/>
      <c r="H95" s="9"/>
      <c r="I95" s="9"/>
    </row>
    <row r="96" spans="2:9">
      <c r="B96" s="555"/>
      <c r="C96" s="160" t="s">
        <v>613</v>
      </c>
      <c r="D96" s="162">
        <v>12602.5</v>
      </c>
      <c r="E96" s="162">
        <v>12602.5</v>
      </c>
      <c r="F96" s="163">
        <v>1</v>
      </c>
      <c r="G96" s="93"/>
      <c r="H96" s="9"/>
      <c r="I96" s="9"/>
    </row>
    <row r="97" spans="2:9">
      <c r="B97" s="555"/>
      <c r="C97" s="160" t="s">
        <v>614</v>
      </c>
      <c r="D97" s="162">
        <v>15000</v>
      </c>
      <c r="E97" s="162">
        <v>15000</v>
      </c>
      <c r="F97" s="163">
        <v>1</v>
      </c>
      <c r="G97" s="93"/>
      <c r="H97" s="9"/>
      <c r="I97" s="9"/>
    </row>
    <row r="98" spans="2:9">
      <c r="B98" s="555"/>
      <c r="C98" s="160" t="s">
        <v>615</v>
      </c>
      <c r="D98" s="162">
        <v>53650</v>
      </c>
      <c r="E98" s="162">
        <v>53650</v>
      </c>
      <c r="F98" s="163">
        <v>1</v>
      </c>
      <c r="G98" s="93"/>
      <c r="H98" s="9"/>
      <c r="I98" s="9"/>
    </row>
    <row r="99" spans="2:9">
      <c r="B99" s="555"/>
      <c r="C99" s="160" t="s">
        <v>616</v>
      </c>
      <c r="D99" s="162">
        <v>46270</v>
      </c>
      <c r="E99" s="162">
        <v>46270</v>
      </c>
      <c r="F99" s="163">
        <v>1</v>
      </c>
      <c r="G99" s="93"/>
      <c r="H99" s="9"/>
      <c r="I99" s="9"/>
    </row>
    <row r="100" spans="2:9">
      <c r="B100" s="555"/>
      <c r="C100" s="160" t="s">
        <v>617</v>
      </c>
      <c r="D100" s="162">
        <v>16856</v>
      </c>
      <c r="E100" s="162">
        <v>16856</v>
      </c>
      <c r="F100" s="165">
        <v>1</v>
      </c>
      <c r="G100" s="93"/>
      <c r="H100" s="9"/>
      <c r="I100" s="9"/>
    </row>
    <row r="101" spans="2:9">
      <c r="B101" s="555"/>
      <c r="C101" s="149" t="s">
        <v>618</v>
      </c>
      <c r="D101" s="166">
        <v>12622.5</v>
      </c>
      <c r="E101" s="166">
        <v>12622.5</v>
      </c>
      <c r="F101" s="165">
        <v>1</v>
      </c>
      <c r="G101" s="93"/>
      <c r="H101" s="9"/>
      <c r="I101" s="9"/>
    </row>
    <row r="102" spans="2:9" ht="60">
      <c r="B102" s="555"/>
      <c r="C102" s="167" t="s">
        <v>619</v>
      </c>
      <c r="D102" s="168">
        <v>14900</v>
      </c>
      <c r="E102" s="168">
        <v>2396.6999999999998</v>
      </c>
      <c r="F102" s="165">
        <v>1</v>
      </c>
      <c r="G102" s="93"/>
      <c r="H102" s="9"/>
      <c r="I102" s="9"/>
    </row>
    <row r="103" spans="2:9" ht="60">
      <c r="B103" s="555"/>
      <c r="C103" s="116" t="s">
        <v>620</v>
      </c>
      <c r="D103" s="168">
        <v>142680</v>
      </c>
      <c r="E103" s="168">
        <v>107901.75</v>
      </c>
      <c r="F103" s="165">
        <v>1</v>
      </c>
      <c r="G103" s="93"/>
      <c r="H103" s="9"/>
      <c r="I103" s="9"/>
    </row>
    <row r="104" spans="2:9" ht="120">
      <c r="B104" s="555"/>
      <c r="C104" s="116" t="s">
        <v>621</v>
      </c>
      <c r="D104" s="168">
        <v>240000</v>
      </c>
      <c r="E104" s="168">
        <v>240000</v>
      </c>
      <c r="F104" s="165">
        <v>1</v>
      </c>
      <c r="G104" s="93"/>
      <c r="H104" s="9"/>
      <c r="I104" s="9"/>
    </row>
    <row r="105" spans="2:9">
      <c r="B105" s="555"/>
      <c r="C105" s="116" t="s">
        <v>622</v>
      </c>
      <c r="D105" s="168">
        <v>10014.5</v>
      </c>
      <c r="E105" s="168">
        <v>10014.5</v>
      </c>
      <c r="F105" s="165">
        <v>1</v>
      </c>
      <c r="G105" s="93"/>
      <c r="H105" s="9"/>
      <c r="I105" s="9"/>
    </row>
    <row r="106" spans="2:9" ht="75">
      <c r="B106" s="555"/>
      <c r="C106" s="116" t="s">
        <v>623</v>
      </c>
      <c r="D106" s="168">
        <v>150000</v>
      </c>
      <c r="E106" s="168">
        <v>121782.87</v>
      </c>
      <c r="F106" s="165">
        <v>2</v>
      </c>
      <c r="G106" s="93"/>
      <c r="H106" s="9"/>
      <c r="I106" s="9"/>
    </row>
    <row r="107" spans="2:9" ht="90">
      <c r="B107" s="555"/>
      <c r="C107" s="169" t="s">
        <v>624</v>
      </c>
      <c r="D107" s="170">
        <v>80000</v>
      </c>
      <c r="E107" s="170">
        <v>80000</v>
      </c>
      <c r="F107" s="165">
        <v>1</v>
      </c>
      <c r="G107" s="93"/>
      <c r="H107" s="9"/>
      <c r="I107" s="9"/>
    </row>
    <row r="108" spans="2:9" ht="105">
      <c r="B108" s="555"/>
      <c r="C108" s="169" t="s">
        <v>625</v>
      </c>
      <c r="D108" s="170">
        <v>225000</v>
      </c>
      <c r="E108" s="170"/>
      <c r="F108" s="165"/>
      <c r="G108" s="93"/>
      <c r="H108" s="9"/>
      <c r="I108" s="9"/>
    </row>
    <row r="109" spans="2:9" ht="45">
      <c r="B109" s="555"/>
      <c r="C109" s="169" t="s">
        <v>626</v>
      </c>
      <c r="D109" s="170">
        <v>1444318.64</v>
      </c>
      <c r="E109" s="170">
        <v>1444318.64</v>
      </c>
      <c r="F109" s="165">
        <v>1</v>
      </c>
      <c r="G109" s="93"/>
      <c r="H109" s="9"/>
      <c r="I109" s="9"/>
    </row>
    <row r="110" spans="2:9" ht="90">
      <c r="B110" s="555"/>
      <c r="C110" s="169" t="s">
        <v>627</v>
      </c>
      <c r="D110" s="170">
        <v>202713.24</v>
      </c>
      <c r="E110" s="170">
        <v>180895</v>
      </c>
      <c r="F110" s="165">
        <v>2</v>
      </c>
      <c r="G110" s="93"/>
      <c r="H110" s="9"/>
      <c r="I110" s="9"/>
    </row>
    <row r="111" spans="2:9" ht="75">
      <c r="B111" s="555"/>
      <c r="C111" s="338" t="s">
        <v>1085</v>
      </c>
      <c r="D111" s="170">
        <v>512201.31</v>
      </c>
      <c r="E111" s="170">
        <v>440677.92</v>
      </c>
      <c r="F111" s="165">
        <v>2</v>
      </c>
      <c r="G111" s="93"/>
      <c r="H111" s="9"/>
      <c r="I111" s="9"/>
    </row>
    <row r="112" spans="2:9">
      <c r="B112" s="555"/>
      <c r="C112" s="169" t="s">
        <v>628</v>
      </c>
      <c r="D112" s="170">
        <v>47333.69</v>
      </c>
      <c r="E112" s="170">
        <v>47333.69</v>
      </c>
      <c r="F112" s="165">
        <v>1</v>
      </c>
      <c r="G112" s="93"/>
      <c r="H112" s="9"/>
      <c r="I112" s="9"/>
    </row>
    <row r="113" spans="2:9" ht="60">
      <c r="B113" s="556" t="s">
        <v>629</v>
      </c>
      <c r="C113" s="172" t="s">
        <v>630</v>
      </c>
      <c r="D113" s="173">
        <v>15000000</v>
      </c>
      <c r="E113" s="173">
        <v>5149690.88</v>
      </c>
      <c r="F113" s="174">
        <v>536</v>
      </c>
      <c r="G113" s="93"/>
      <c r="H113" s="9"/>
      <c r="I113" s="9"/>
    </row>
    <row r="114" spans="2:9" ht="75">
      <c r="B114" s="555"/>
      <c r="C114" s="172" t="s">
        <v>631</v>
      </c>
      <c r="D114" s="173">
        <v>8000000</v>
      </c>
      <c r="E114" s="173">
        <v>555434.09</v>
      </c>
      <c r="F114" s="174">
        <v>18</v>
      </c>
      <c r="G114" s="93"/>
      <c r="H114" s="9"/>
      <c r="I114" s="9"/>
    </row>
    <row r="115" spans="2:9" ht="45">
      <c r="B115" s="555"/>
      <c r="C115" s="2" t="s">
        <v>632</v>
      </c>
      <c r="D115" s="173">
        <v>9800000</v>
      </c>
      <c r="E115" s="173">
        <v>3863005.15</v>
      </c>
      <c r="F115" s="174">
        <v>479</v>
      </c>
      <c r="G115" s="93"/>
      <c r="H115" s="9"/>
      <c r="I115" s="9"/>
    </row>
    <row r="116" spans="2:9" ht="45">
      <c r="B116" s="555"/>
      <c r="C116" s="2" t="s">
        <v>633</v>
      </c>
      <c r="D116" s="173">
        <v>75432598.909999996</v>
      </c>
      <c r="E116" s="173">
        <v>75432598.909999996</v>
      </c>
      <c r="F116" s="174">
        <v>87</v>
      </c>
      <c r="G116" s="93"/>
      <c r="H116" s="9"/>
      <c r="I116" s="9"/>
    </row>
    <row r="117" spans="2:9" ht="30">
      <c r="B117" s="555"/>
      <c r="C117" s="172" t="s">
        <v>634</v>
      </c>
      <c r="D117" s="175">
        <v>11966.9</v>
      </c>
      <c r="E117" s="175">
        <v>11966.9</v>
      </c>
      <c r="F117" s="174">
        <v>1</v>
      </c>
      <c r="G117" s="93"/>
      <c r="H117" s="9"/>
      <c r="I117" s="9"/>
    </row>
    <row r="118" spans="2:9">
      <c r="B118" s="555"/>
      <c r="C118" s="172" t="s">
        <v>635</v>
      </c>
      <c r="D118" s="175">
        <v>46736</v>
      </c>
      <c r="E118" s="175">
        <v>46736</v>
      </c>
      <c r="F118" s="174">
        <v>1</v>
      </c>
      <c r="G118" s="93"/>
      <c r="H118" s="9"/>
      <c r="I118" s="9"/>
    </row>
    <row r="119" spans="2:9">
      <c r="B119" s="555"/>
      <c r="C119" s="6" t="s">
        <v>636</v>
      </c>
      <c r="D119" s="175">
        <v>127896</v>
      </c>
      <c r="E119" s="175">
        <v>127896</v>
      </c>
      <c r="F119" s="174">
        <v>1</v>
      </c>
      <c r="G119" s="93"/>
      <c r="H119" s="9"/>
      <c r="I119" s="9"/>
    </row>
    <row r="120" spans="2:9">
      <c r="B120" s="555"/>
      <c r="C120" s="6" t="s">
        <v>637</v>
      </c>
      <c r="D120" s="175">
        <v>120552</v>
      </c>
      <c r="E120" s="175">
        <v>120552</v>
      </c>
      <c r="F120" s="174">
        <v>1</v>
      </c>
      <c r="G120" s="93"/>
      <c r="H120" s="9"/>
      <c r="I120" s="9"/>
    </row>
    <row r="121" spans="2:9">
      <c r="B121" s="555"/>
      <c r="C121" s="6" t="s">
        <v>638</v>
      </c>
      <c r="D121" s="175">
        <v>15816.5</v>
      </c>
      <c r="E121" s="175">
        <v>15816</v>
      </c>
      <c r="F121" s="174">
        <v>1</v>
      </c>
      <c r="G121" s="93"/>
      <c r="H121" s="9"/>
      <c r="I121" s="9"/>
    </row>
    <row r="122" spans="2:9">
      <c r="B122" s="555"/>
      <c r="C122" s="6" t="s">
        <v>639</v>
      </c>
      <c r="D122" s="175">
        <v>50840</v>
      </c>
      <c r="E122" s="175">
        <v>50840</v>
      </c>
      <c r="F122" s="174">
        <v>1</v>
      </c>
      <c r="G122" s="93"/>
      <c r="H122" s="9"/>
      <c r="I122" s="9"/>
    </row>
    <row r="123" spans="2:9" ht="75">
      <c r="B123" s="555"/>
      <c r="C123" s="3" t="s">
        <v>640</v>
      </c>
      <c r="D123" s="175">
        <v>950000</v>
      </c>
      <c r="E123" s="175">
        <v>950000</v>
      </c>
      <c r="F123" s="174">
        <v>2</v>
      </c>
      <c r="G123" s="93"/>
      <c r="H123" s="9"/>
      <c r="I123" s="9"/>
    </row>
    <row r="124" spans="2:9" ht="45">
      <c r="B124" s="555"/>
      <c r="C124" s="172" t="s">
        <v>641</v>
      </c>
      <c r="D124" s="175">
        <v>16350</v>
      </c>
      <c r="E124" s="175">
        <v>10158.56</v>
      </c>
      <c r="F124" s="174">
        <v>1</v>
      </c>
      <c r="G124" s="93"/>
      <c r="H124" s="9"/>
      <c r="I124" s="9"/>
    </row>
    <row r="125" spans="2:9" ht="60">
      <c r="B125" s="557"/>
      <c r="C125" s="172" t="s">
        <v>1086</v>
      </c>
      <c r="D125" s="175">
        <v>1100000</v>
      </c>
      <c r="E125" s="175">
        <v>907300</v>
      </c>
      <c r="F125" s="174">
        <v>1</v>
      </c>
      <c r="G125" s="93"/>
      <c r="H125" s="9"/>
      <c r="I125" s="9"/>
    </row>
    <row r="126" spans="2:9" ht="90">
      <c r="B126" s="556" t="s">
        <v>642</v>
      </c>
      <c r="C126" s="146" t="s">
        <v>643</v>
      </c>
      <c r="D126" s="147">
        <v>12263892.32</v>
      </c>
      <c r="E126" s="147">
        <v>11105461.109999999</v>
      </c>
      <c r="F126" s="174">
        <v>40</v>
      </c>
      <c r="G126" s="93"/>
      <c r="H126" s="9"/>
      <c r="I126" s="9"/>
    </row>
    <row r="127" spans="2:9" ht="90">
      <c r="B127" s="557"/>
      <c r="C127" s="356" t="s">
        <v>644</v>
      </c>
      <c r="D127" s="147">
        <v>10094723.68</v>
      </c>
      <c r="E127" s="147">
        <v>10086678.65</v>
      </c>
      <c r="F127" s="174">
        <v>249</v>
      </c>
      <c r="G127" s="93"/>
      <c r="H127" s="9"/>
      <c r="I127" s="9"/>
    </row>
    <row r="128" spans="2:9">
      <c r="B128" s="176" t="s">
        <v>11</v>
      </c>
      <c r="C128" s="177">
        <v>112</v>
      </c>
      <c r="D128" s="178">
        <f>SUM(D17:D127)</f>
        <v>273507763.53999996</v>
      </c>
      <c r="E128" s="178">
        <f>SUM(E17:E127)</f>
        <v>243369829.02000001</v>
      </c>
      <c r="F128" s="177">
        <f>SUM(F17:F127)</f>
        <v>1968</v>
      </c>
      <c r="G128" s="93"/>
      <c r="H128" s="9"/>
      <c r="I128" s="9"/>
    </row>
    <row r="129" spans="1:9">
      <c r="B129" s="15" t="s">
        <v>530</v>
      </c>
      <c r="C129" s="15"/>
      <c r="D129" s="390">
        <v>8591925.6999999993</v>
      </c>
      <c r="E129" s="15"/>
      <c r="F129" s="15"/>
      <c r="G129" s="93"/>
      <c r="H129" s="9"/>
      <c r="I129" s="9"/>
    </row>
    <row r="130" spans="1:9">
      <c r="B130" s="92"/>
      <c r="C130" s="93"/>
      <c r="D130" s="93"/>
      <c r="E130" s="93"/>
      <c r="F130" s="93"/>
      <c r="G130" s="93"/>
      <c r="H130" s="9"/>
      <c r="I130" s="9"/>
    </row>
    <row r="131" spans="1:9">
      <c r="B131" s="92"/>
      <c r="C131" s="93"/>
      <c r="D131" s="93"/>
      <c r="E131" s="93"/>
      <c r="F131" s="93"/>
      <c r="G131" s="93"/>
      <c r="H131" s="9"/>
      <c r="I131" s="9"/>
    </row>
    <row r="132" spans="1:9" ht="45">
      <c r="B132" s="38" t="s">
        <v>19</v>
      </c>
      <c r="C132" s="38" t="s">
        <v>20</v>
      </c>
      <c r="D132" s="38" t="s">
        <v>15</v>
      </c>
      <c r="E132" s="38" t="s">
        <v>16</v>
      </c>
      <c r="F132" s="38" t="s">
        <v>22</v>
      </c>
      <c r="G132" s="38" t="s">
        <v>23</v>
      </c>
      <c r="H132" s="38" t="s">
        <v>24</v>
      </c>
      <c r="I132" s="9"/>
    </row>
    <row r="133" spans="1:9">
      <c r="B133" s="16" t="s">
        <v>645</v>
      </c>
      <c r="C133" s="179">
        <f>J9+J10+J11+J12</f>
        <v>264915837.84</v>
      </c>
      <c r="D133" s="374">
        <f>D128-D129</f>
        <v>264915837.83999997</v>
      </c>
      <c r="E133" s="180">
        <f>E128</f>
        <v>243369829.02000001</v>
      </c>
      <c r="F133" s="91">
        <f>D133/C133</f>
        <v>0.99999999999999989</v>
      </c>
      <c r="G133" s="91">
        <f>E133/D133</f>
        <v>0.91866847601232127</v>
      </c>
      <c r="H133" s="91">
        <f>E133/C133</f>
        <v>0.91866847601232116</v>
      </c>
      <c r="I133" s="9"/>
    </row>
    <row r="134" spans="1:9" ht="17.25" thickBot="1">
      <c r="C134" s="366"/>
      <c r="D134" s="366"/>
    </row>
    <row r="135" spans="1:9" ht="17.25" thickBot="1">
      <c r="A135" s="20" t="s">
        <v>175</v>
      </c>
    </row>
    <row r="136" spans="1:9">
      <c r="B136" s="21" t="s">
        <v>13</v>
      </c>
      <c r="C136" s="22" t="s">
        <v>14</v>
      </c>
      <c r="D136" s="23" t="s">
        <v>16</v>
      </c>
      <c r="E136" s="23" t="s">
        <v>17</v>
      </c>
      <c r="F136" s="445" t="s">
        <v>26</v>
      </c>
      <c r="G136" s="445"/>
      <c r="H136" s="445"/>
      <c r="I136" s="445"/>
    </row>
    <row r="137" spans="1:9" ht="30">
      <c r="B137" s="562" t="s">
        <v>642</v>
      </c>
      <c r="C137" s="291" t="s">
        <v>646</v>
      </c>
      <c r="D137" s="250">
        <f>163432+210663</f>
        <v>374095</v>
      </c>
      <c r="E137" s="120">
        <v>2</v>
      </c>
      <c r="F137" s="559" t="s">
        <v>647</v>
      </c>
      <c r="G137" s="559"/>
      <c r="H137" s="559"/>
      <c r="I137" s="559"/>
    </row>
    <row r="138" spans="1:9">
      <c r="B138" s="563"/>
      <c r="C138" s="292" t="s">
        <v>648</v>
      </c>
      <c r="D138" s="293">
        <v>2817368.55</v>
      </c>
      <c r="E138" s="294">
        <v>1</v>
      </c>
      <c r="F138" s="496" t="s">
        <v>649</v>
      </c>
      <c r="G138" s="560"/>
      <c r="H138" s="560"/>
      <c r="I138" s="560"/>
    </row>
    <row r="139" spans="1:9" ht="30">
      <c r="B139" s="563"/>
      <c r="C139" s="292" t="s">
        <v>650</v>
      </c>
      <c r="D139" s="295">
        <v>1640000</v>
      </c>
      <c r="E139" s="294">
        <v>1</v>
      </c>
      <c r="F139" s="496" t="s">
        <v>651</v>
      </c>
      <c r="G139" s="560"/>
      <c r="H139" s="560"/>
      <c r="I139" s="560"/>
    </row>
    <row r="140" spans="1:9" ht="45">
      <c r="B140" s="563"/>
      <c r="C140" s="291" t="s">
        <v>652</v>
      </c>
      <c r="D140" s="296">
        <f>919763.2+1212371.2+511370.4</f>
        <v>2643504.7999999998</v>
      </c>
      <c r="E140" s="75">
        <v>3</v>
      </c>
      <c r="F140" s="561" t="s">
        <v>653</v>
      </c>
      <c r="G140" s="561"/>
      <c r="H140" s="561"/>
      <c r="I140" s="561"/>
    </row>
    <row r="141" spans="1:9">
      <c r="B141" s="563"/>
      <c r="C141" s="292" t="s">
        <v>654</v>
      </c>
      <c r="D141" s="297">
        <v>623844.62</v>
      </c>
      <c r="E141" s="294">
        <v>3</v>
      </c>
      <c r="F141" s="496" t="s">
        <v>655</v>
      </c>
      <c r="G141" s="560"/>
      <c r="H141" s="560"/>
      <c r="I141" s="560"/>
    </row>
    <row r="142" spans="1:9" ht="75.75" customHeight="1">
      <c r="B142" s="564"/>
      <c r="C142" s="355" t="s">
        <v>656</v>
      </c>
      <c r="D142" s="297">
        <v>344290</v>
      </c>
      <c r="E142" s="294">
        <v>4</v>
      </c>
      <c r="F142" s="558" t="s">
        <v>657</v>
      </c>
      <c r="G142" s="558"/>
      <c r="H142" s="558"/>
      <c r="I142" s="558"/>
    </row>
    <row r="143" spans="1:9">
      <c r="B143" s="103" t="s">
        <v>11</v>
      </c>
      <c r="C143" s="298">
        <v>6</v>
      </c>
      <c r="D143" s="299">
        <f>SUM(D137:D142)</f>
        <v>8443102.9699999988</v>
      </c>
      <c r="E143" s="246">
        <f>SUM(E137:E142)</f>
        <v>14</v>
      </c>
      <c r="F143" s="441"/>
      <c r="G143" s="441"/>
      <c r="H143" s="441"/>
      <c r="I143" s="441"/>
    </row>
  </sheetData>
  <sortState xmlns:xlrd2="http://schemas.microsoft.com/office/spreadsheetml/2017/richdata2" ref="B9:B11">
    <sortCondition ref="B9"/>
  </sortState>
  <mergeCells count="12">
    <mergeCell ref="B17:B112"/>
    <mergeCell ref="B126:B127"/>
    <mergeCell ref="F142:I142"/>
    <mergeCell ref="F143:I143"/>
    <mergeCell ref="F136:I136"/>
    <mergeCell ref="F137:I137"/>
    <mergeCell ref="F138:I138"/>
    <mergeCell ref="F139:I139"/>
    <mergeCell ref="F140:I140"/>
    <mergeCell ref="F141:I141"/>
    <mergeCell ref="B137:B142"/>
    <mergeCell ref="B113:B12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34"/>
  <sheetViews>
    <sheetView topLeftCell="A10" workbookViewId="0">
      <selection activeCell="E25" sqref="E25"/>
    </sheetView>
  </sheetViews>
  <sheetFormatPr baseColWidth="10" defaultColWidth="11.42578125" defaultRowHeight="16.5"/>
  <cols>
    <col min="1" max="1" width="37.5703125" style="8" customWidth="1"/>
    <col min="2" max="2" width="33.28515625" style="8" customWidth="1"/>
    <col min="3" max="3" width="51.28515625" style="8" customWidth="1"/>
    <col min="4" max="5" width="17.140625" style="8" customWidth="1"/>
    <col min="6" max="6" width="18.28515625" style="8" bestFit="1" customWidth="1"/>
    <col min="7" max="10" width="17.140625" style="8" customWidth="1"/>
    <col min="11" max="16384" width="11.42578125" style="8"/>
  </cols>
  <sheetData>
    <row r="1" spans="1:10" ht="17.25" thickBot="1">
      <c r="A1" s="7" t="s">
        <v>0</v>
      </c>
      <c r="B1" s="11" t="s">
        <v>658</v>
      </c>
    </row>
    <row r="2" spans="1:10" ht="17.25" thickBot="1"/>
    <row r="3" spans="1:10" ht="17.25" thickBot="1">
      <c r="A3" s="13" t="s">
        <v>1</v>
      </c>
      <c r="B3" s="10"/>
      <c r="C3" s="12"/>
      <c r="D3" s="12"/>
      <c r="E3" s="12"/>
      <c r="F3" s="12"/>
      <c r="G3" s="12"/>
      <c r="H3" s="12"/>
      <c r="I3" s="12"/>
      <c r="J3" s="12"/>
    </row>
    <row r="4" spans="1:10">
      <c r="A4" s="14"/>
      <c r="B4" s="10" t="s">
        <v>48</v>
      </c>
      <c r="C4" s="12" t="s">
        <v>49</v>
      </c>
      <c r="D4" s="12"/>
      <c r="E4" s="12"/>
      <c r="F4" s="12"/>
      <c r="G4" s="12"/>
      <c r="H4" s="12"/>
      <c r="I4" s="12"/>
      <c r="J4" s="12"/>
    </row>
    <row r="5" spans="1:10">
      <c r="A5" s="10"/>
      <c r="B5" s="10"/>
      <c r="C5" s="12"/>
      <c r="D5" s="12"/>
      <c r="E5" s="12"/>
      <c r="F5" s="12"/>
      <c r="G5" s="12"/>
      <c r="H5" s="12"/>
      <c r="I5" s="12"/>
      <c r="J5" s="12"/>
    </row>
    <row r="6" spans="1:10" ht="17.25" thickBot="1">
      <c r="C6" s="9"/>
      <c r="D6" s="9"/>
      <c r="E6" s="9"/>
      <c r="F6" s="9"/>
      <c r="G6" s="9"/>
      <c r="H6" s="9"/>
      <c r="I6" s="9"/>
      <c r="J6" s="9"/>
    </row>
    <row r="7" spans="1:10" ht="17.25" thickBot="1">
      <c r="A7" s="7" t="s">
        <v>2</v>
      </c>
      <c r="C7" s="9"/>
      <c r="D7" s="9"/>
      <c r="E7" s="9"/>
      <c r="F7" s="9"/>
      <c r="G7" s="9"/>
      <c r="H7" s="9"/>
      <c r="I7" s="9"/>
      <c r="J7" s="9"/>
    </row>
    <row r="8" spans="1:10" ht="27.75" customHeight="1">
      <c r="B8" s="15" t="s">
        <v>3</v>
      </c>
      <c r="C8" s="15" t="s">
        <v>4</v>
      </c>
      <c r="D8" s="15" t="s">
        <v>5</v>
      </c>
      <c r="E8" s="15" t="s">
        <v>6</v>
      </c>
      <c r="F8" s="15" t="s">
        <v>7</v>
      </c>
      <c r="G8" s="15" t="s">
        <v>8</v>
      </c>
      <c r="H8" s="15" t="s">
        <v>9</v>
      </c>
      <c r="I8" s="15" t="s">
        <v>10</v>
      </c>
      <c r="J8" s="16" t="s">
        <v>11</v>
      </c>
    </row>
    <row r="9" spans="1:10" ht="27.75" customHeight="1">
      <c r="B9" s="15" t="s">
        <v>659</v>
      </c>
      <c r="C9" s="36"/>
      <c r="D9" s="36">
        <v>279858.95999999996</v>
      </c>
      <c r="E9" s="36">
        <v>67848.72</v>
      </c>
      <c r="F9" s="36"/>
      <c r="G9" s="36"/>
      <c r="H9" s="36"/>
      <c r="I9" s="36"/>
      <c r="J9" s="35">
        <v>347707.67999999993</v>
      </c>
    </row>
    <row r="10" spans="1:10" ht="27.75" customHeight="1">
      <c r="B10" s="15" t="s">
        <v>660</v>
      </c>
      <c r="C10" s="36"/>
      <c r="D10" s="36">
        <v>679019</v>
      </c>
      <c r="E10" s="36"/>
      <c r="F10" s="36"/>
      <c r="G10" s="36"/>
      <c r="H10" s="36"/>
      <c r="I10" s="36"/>
      <c r="J10" s="35">
        <v>679019</v>
      </c>
    </row>
    <row r="11" spans="1:10">
      <c r="B11" s="15" t="s">
        <v>11</v>
      </c>
      <c r="C11" s="105">
        <f t="shared" ref="C11:I11" si="0">SUM(C9:C10)</f>
        <v>0</v>
      </c>
      <c r="D11" s="105">
        <f t="shared" si="0"/>
        <v>958877.96</v>
      </c>
      <c r="E11" s="105">
        <f t="shared" si="0"/>
        <v>67848.72</v>
      </c>
      <c r="F11" s="105">
        <f t="shared" si="0"/>
        <v>0</v>
      </c>
      <c r="G11" s="105">
        <f t="shared" si="0"/>
        <v>0</v>
      </c>
      <c r="H11" s="105">
        <f t="shared" si="0"/>
        <v>0</v>
      </c>
      <c r="I11" s="105">
        <f t="shared" si="0"/>
        <v>0</v>
      </c>
      <c r="J11" s="104">
        <f>SUM(J9:J10)</f>
        <v>1026726.6799999999</v>
      </c>
    </row>
    <row r="12" spans="1:10" ht="17.25" thickBot="1"/>
    <row r="13" spans="1:10" ht="17.25" thickBot="1">
      <c r="A13" s="7" t="s">
        <v>116</v>
      </c>
      <c r="B13" s="9"/>
      <c r="C13" s="9"/>
      <c r="D13" s="9"/>
      <c r="E13" s="9"/>
      <c r="F13" s="9"/>
      <c r="G13" s="9"/>
      <c r="H13" s="9"/>
      <c r="I13" s="9"/>
    </row>
    <row r="14" spans="1:10">
      <c r="B14" s="38" t="s">
        <v>13</v>
      </c>
      <c r="C14" s="38" t="s">
        <v>14</v>
      </c>
      <c r="D14" s="38" t="s">
        <v>15</v>
      </c>
      <c r="E14" s="38" t="s">
        <v>16</v>
      </c>
      <c r="F14" s="117" t="s">
        <v>17</v>
      </c>
      <c r="G14" s="9"/>
      <c r="H14" s="9"/>
      <c r="I14" s="9"/>
    </row>
    <row r="15" spans="1:10">
      <c r="B15" s="482" t="s">
        <v>661</v>
      </c>
      <c r="C15" s="181" t="s">
        <v>662</v>
      </c>
      <c r="D15" s="182">
        <v>119565.6</v>
      </c>
      <c r="E15" s="183">
        <v>0</v>
      </c>
      <c r="F15" s="174">
        <v>0</v>
      </c>
      <c r="G15" s="9"/>
      <c r="H15" s="9"/>
      <c r="I15" s="9"/>
    </row>
    <row r="16" spans="1:10">
      <c r="B16" s="482"/>
      <c r="C16" s="184" t="s">
        <v>663</v>
      </c>
      <c r="D16" s="185">
        <v>160293.35999999999</v>
      </c>
      <c r="E16" s="186">
        <v>0</v>
      </c>
      <c r="F16" s="174">
        <v>0</v>
      </c>
      <c r="G16" s="93"/>
      <c r="H16" s="9"/>
      <c r="I16" s="9"/>
    </row>
    <row r="17" spans="1:9" ht="30">
      <c r="B17" s="482" t="s">
        <v>664</v>
      </c>
      <c r="C17" s="184" t="s">
        <v>665</v>
      </c>
      <c r="D17" s="185">
        <v>272314</v>
      </c>
      <c r="E17" s="186">
        <v>0</v>
      </c>
      <c r="F17" s="174">
        <v>0</v>
      </c>
      <c r="G17" s="93"/>
      <c r="H17" s="9"/>
      <c r="I17" s="9"/>
    </row>
    <row r="18" spans="1:9" ht="30">
      <c r="B18" s="482"/>
      <c r="C18" s="184" t="s">
        <v>666</v>
      </c>
      <c r="D18" s="185">
        <v>406705</v>
      </c>
      <c r="E18" s="186">
        <v>0</v>
      </c>
      <c r="F18" s="174">
        <v>0</v>
      </c>
      <c r="G18" s="93"/>
      <c r="H18" s="9"/>
      <c r="I18" s="9"/>
    </row>
    <row r="19" spans="1:9">
      <c r="B19" s="112" t="s">
        <v>11</v>
      </c>
      <c r="C19" s="113">
        <v>4</v>
      </c>
      <c r="D19" s="187">
        <f>SUM(D15:D18)</f>
        <v>958877.96</v>
      </c>
      <c r="E19" s="188">
        <f>SUM(E15:E18)</f>
        <v>0</v>
      </c>
      <c r="F19" s="100">
        <v>0</v>
      </c>
      <c r="G19" s="93"/>
      <c r="H19" s="9"/>
      <c r="I19" s="9"/>
    </row>
    <row r="20" spans="1:9">
      <c r="B20" s="92"/>
      <c r="C20" s="93"/>
      <c r="D20" s="93"/>
      <c r="E20" s="93"/>
      <c r="F20" s="93"/>
      <c r="G20" s="93"/>
      <c r="H20" s="9"/>
      <c r="I20" s="9"/>
    </row>
    <row r="21" spans="1:9">
      <c r="B21" s="9"/>
      <c r="C21" s="9"/>
      <c r="D21" s="9"/>
      <c r="E21" s="9"/>
      <c r="F21" s="9"/>
      <c r="G21" s="9"/>
      <c r="H21" s="9"/>
      <c r="I21" s="9"/>
    </row>
    <row r="22" spans="1:9">
      <c r="B22" s="9"/>
      <c r="C22" s="9"/>
      <c r="D22" s="9"/>
      <c r="E22" s="9"/>
      <c r="F22" s="9"/>
      <c r="G22" s="9"/>
      <c r="H22" s="9"/>
      <c r="I22" s="9"/>
    </row>
    <row r="23" spans="1:9" ht="45">
      <c r="B23" s="38" t="s">
        <v>19</v>
      </c>
      <c r="C23" s="38" t="s">
        <v>20</v>
      </c>
      <c r="D23" s="38" t="s">
        <v>15</v>
      </c>
      <c r="E23" s="38" t="s">
        <v>21</v>
      </c>
      <c r="F23" s="38" t="s">
        <v>22</v>
      </c>
      <c r="G23" s="38" t="s">
        <v>23</v>
      </c>
      <c r="H23" s="38" t="s">
        <v>24</v>
      </c>
      <c r="I23" s="9"/>
    </row>
    <row r="24" spans="1:9">
      <c r="B24" s="99" t="s">
        <v>667</v>
      </c>
      <c r="C24" s="67">
        <f>J9+J10</f>
        <v>1026726.6799999999</v>
      </c>
      <c r="D24" s="189">
        <f>SUM(D15:D18)</f>
        <v>958877.96</v>
      </c>
      <c r="E24" s="189">
        <f>SUM(E15:E18)</f>
        <v>0</v>
      </c>
      <c r="F24" s="190">
        <f>D24/C24</f>
        <v>0.93391744724116843</v>
      </c>
      <c r="G24" s="190">
        <f>E24/D24</f>
        <v>0</v>
      </c>
      <c r="H24" s="190">
        <f>E24/C24</f>
        <v>0</v>
      </c>
      <c r="I24" s="9"/>
    </row>
    <row r="25" spans="1:9" ht="17.25" thickBot="1"/>
    <row r="26" spans="1:9" ht="17.25" thickBot="1">
      <c r="A26" s="20" t="s">
        <v>175</v>
      </c>
    </row>
    <row r="27" spans="1:9">
      <c r="B27" s="21" t="s">
        <v>13</v>
      </c>
      <c r="C27" s="22" t="s">
        <v>14</v>
      </c>
      <c r="D27" s="23" t="s">
        <v>16</v>
      </c>
      <c r="E27" s="23" t="s">
        <v>17</v>
      </c>
      <c r="F27" s="445" t="s">
        <v>26</v>
      </c>
      <c r="G27" s="445"/>
      <c r="H27" s="445"/>
      <c r="I27" s="445"/>
    </row>
    <row r="28" spans="1:9" ht="30">
      <c r="B28" s="568" t="s">
        <v>668</v>
      </c>
      <c r="C28" s="300" t="s">
        <v>669</v>
      </c>
      <c r="D28" s="301">
        <v>1060000</v>
      </c>
      <c r="E28" s="174">
        <v>1</v>
      </c>
      <c r="F28" s="569" t="s">
        <v>670</v>
      </c>
      <c r="G28" s="569"/>
      <c r="H28" s="569"/>
      <c r="I28" s="569"/>
    </row>
    <row r="29" spans="1:9" ht="30">
      <c r="B29" s="568"/>
      <c r="C29" s="300" t="s">
        <v>671</v>
      </c>
      <c r="D29" s="301">
        <v>5300000</v>
      </c>
      <c r="E29" s="174">
        <v>1</v>
      </c>
      <c r="F29" s="569" t="s">
        <v>672</v>
      </c>
      <c r="G29" s="569"/>
      <c r="H29" s="569"/>
      <c r="I29" s="569"/>
    </row>
    <row r="30" spans="1:9" ht="30">
      <c r="B30" s="568"/>
      <c r="C30" s="300" t="s">
        <v>673</v>
      </c>
      <c r="D30" s="301">
        <v>5300000</v>
      </c>
      <c r="E30" s="174">
        <v>1</v>
      </c>
      <c r="F30" s="569" t="s">
        <v>674</v>
      </c>
      <c r="G30" s="569"/>
      <c r="H30" s="569"/>
      <c r="I30" s="569"/>
    </row>
    <row r="31" spans="1:9" ht="30">
      <c r="B31" s="573" t="s">
        <v>675</v>
      </c>
      <c r="C31" s="32" t="s">
        <v>676</v>
      </c>
      <c r="D31" s="301">
        <v>222391.95</v>
      </c>
      <c r="E31" s="174">
        <v>1</v>
      </c>
      <c r="F31" s="29" t="s">
        <v>677</v>
      </c>
      <c r="G31" s="375"/>
      <c r="H31" s="375"/>
      <c r="I31" s="376"/>
    </row>
    <row r="32" spans="1:9" ht="60">
      <c r="B32" s="574"/>
      <c r="C32" s="32" t="s">
        <v>678</v>
      </c>
      <c r="D32" s="301">
        <v>143258.6</v>
      </c>
      <c r="E32" s="174">
        <v>3</v>
      </c>
      <c r="F32" s="570" t="s">
        <v>1100</v>
      </c>
      <c r="G32" s="571"/>
      <c r="H32" s="571"/>
      <c r="I32" s="572"/>
    </row>
    <row r="33" spans="2:9">
      <c r="B33" s="575"/>
      <c r="C33" s="416" t="s">
        <v>1135</v>
      </c>
      <c r="D33" s="301">
        <v>47151.59</v>
      </c>
      <c r="E33" s="174">
        <v>1</v>
      </c>
      <c r="F33" s="29" t="s">
        <v>1136</v>
      </c>
      <c r="G33" s="430"/>
      <c r="H33" s="430"/>
      <c r="I33" s="431"/>
    </row>
    <row r="34" spans="2:9">
      <c r="B34" s="246" t="s">
        <v>11</v>
      </c>
      <c r="C34" s="272">
        <v>6</v>
      </c>
      <c r="D34" s="302">
        <f>SUM(D28:D33)</f>
        <v>12072802.139999999</v>
      </c>
      <c r="E34" s="99">
        <f>SUM(E28:E33)</f>
        <v>8</v>
      </c>
      <c r="F34" s="565"/>
      <c r="G34" s="566"/>
      <c r="H34" s="566"/>
      <c r="I34" s="567"/>
    </row>
  </sheetData>
  <sortState xmlns:xlrd2="http://schemas.microsoft.com/office/spreadsheetml/2017/richdata2" ref="B9:B10">
    <sortCondition ref="B9"/>
  </sortState>
  <mergeCells count="10">
    <mergeCell ref="F34:I34"/>
    <mergeCell ref="B15:B16"/>
    <mergeCell ref="B17:B18"/>
    <mergeCell ref="F27:I27"/>
    <mergeCell ref="B28:B30"/>
    <mergeCell ref="F28:I28"/>
    <mergeCell ref="F29:I29"/>
    <mergeCell ref="F30:I30"/>
    <mergeCell ref="F32:I32"/>
    <mergeCell ref="B31:B3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J36"/>
  <sheetViews>
    <sheetView topLeftCell="A24" workbookViewId="0">
      <selection activeCell="C37" sqref="C37"/>
    </sheetView>
  </sheetViews>
  <sheetFormatPr baseColWidth="10" defaultColWidth="11.42578125" defaultRowHeight="16.5"/>
  <cols>
    <col min="1" max="1" width="37.5703125" style="8" customWidth="1"/>
    <col min="2" max="2" width="23.140625" style="8" customWidth="1"/>
    <col min="3" max="3" width="51.7109375" style="8" customWidth="1"/>
    <col min="4" max="5" width="17.140625" style="8" customWidth="1"/>
    <col min="6" max="6" width="18.28515625" style="8" bestFit="1" customWidth="1"/>
    <col min="7" max="10" width="17.140625" style="8" customWidth="1"/>
    <col min="11" max="16384" width="11.42578125" style="8"/>
  </cols>
  <sheetData>
    <row r="1" spans="1:10" ht="17.25" thickBot="1">
      <c r="A1" s="7" t="s">
        <v>0</v>
      </c>
      <c r="B1" s="11" t="s">
        <v>36</v>
      </c>
    </row>
    <row r="2" spans="1:10" ht="17.25" thickBot="1"/>
    <row r="3" spans="1:10" ht="17.25" thickBot="1">
      <c r="A3" s="13" t="s">
        <v>1</v>
      </c>
      <c r="B3" s="10"/>
      <c r="C3" s="12"/>
      <c r="D3" s="12"/>
      <c r="E3" s="12"/>
      <c r="F3" s="12"/>
      <c r="G3" s="12"/>
      <c r="H3" s="12"/>
      <c r="I3" s="12"/>
      <c r="J3" s="12"/>
    </row>
    <row r="4" spans="1:10">
      <c r="A4" s="14"/>
      <c r="B4" s="10" t="s">
        <v>94</v>
      </c>
      <c r="C4" s="12" t="s">
        <v>95</v>
      </c>
      <c r="D4" s="12"/>
      <c r="E4" s="12"/>
      <c r="F4" s="12"/>
      <c r="G4" s="12"/>
      <c r="H4" s="12"/>
      <c r="I4" s="12"/>
      <c r="J4" s="12"/>
    </row>
    <row r="5" spans="1:10">
      <c r="A5" s="10"/>
      <c r="B5" s="10"/>
      <c r="C5" s="12"/>
      <c r="D5" s="12"/>
      <c r="E5" s="12"/>
      <c r="F5" s="12"/>
      <c r="G5" s="12"/>
      <c r="H5" s="12"/>
      <c r="I5" s="12"/>
      <c r="J5" s="12"/>
    </row>
    <row r="6" spans="1:10" ht="17.25" thickBot="1">
      <c r="C6" s="9"/>
      <c r="D6" s="9"/>
      <c r="E6" s="9"/>
      <c r="F6" s="9"/>
      <c r="G6" s="9"/>
      <c r="H6" s="9"/>
      <c r="I6" s="9"/>
      <c r="J6" s="9"/>
    </row>
    <row r="7" spans="1:10" ht="17.25" thickBot="1">
      <c r="A7" s="7" t="s">
        <v>2</v>
      </c>
      <c r="C7" s="9"/>
      <c r="D7" s="9"/>
      <c r="E7" s="9"/>
      <c r="F7" s="9"/>
      <c r="G7" s="9"/>
      <c r="H7" s="9"/>
      <c r="I7" s="9"/>
      <c r="J7" s="9"/>
    </row>
    <row r="8" spans="1:10" ht="27.75" customHeight="1">
      <c r="B8" s="15" t="s">
        <v>3</v>
      </c>
      <c r="C8" s="15" t="s">
        <v>4</v>
      </c>
      <c r="D8" s="15" t="s">
        <v>5</v>
      </c>
      <c r="E8" s="15" t="s">
        <v>6</v>
      </c>
      <c r="F8" s="15" t="s">
        <v>7</v>
      </c>
      <c r="G8" s="15" t="s">
        <v>8</v>
      </c>
      <c r="H8" s="15" t="s">
        <v>9</v>
      </c>
      <c r="I8" s="15" t="s">
        <v>10</v>
      </c>
      <c r="J8" s="16" t="s">
        <v>11</v>
      </c>
    </row>
    <row r="9" spans="1:10" ht="27.75" customHeight="1">
      <c r="B9" s="15" t="s">
        <v>679</v>
      </c>
      <c r="C9" s="36"/>
      <c r="D9" s="36"/>
      <c r="E9" s="36">
        <v>308517.24</v>
      </c>
      <c r="F9" s="36">
        <v>757918.93</v>
      </c>
      <c r="G9" s="36"/>
      <c r="H9" s="36"/>
      <c r="I9" s="36"/>
      <c r="J9" s="35">
        <v>1066436.17</v>
      </c>
    </row>
    <row r="10" spans="1:10" ht="27.75" customHeight="1">
      <c r="B10" s="15" t="s">
        <v>680</v>
      </c>
      <c r="C10" s="36"/>
      <c r="D10" s="36">
        <v>5529634.6399999997</v>
      </c>
      <c r="E10" s="36">
        <v>2934091.85</v>
      </c>
      <c r="F10" s="36">
        <v>79713.66</v>
      </c>
      <c r="G10" s="36"/>
      <c r="H10" s="36"/>
      <c r="I10" s="36"/>
      <c r="J10" s="35">
        <f>SUM(C10:I10)</f>
        <v>8543440.1500000004</v>
      </c>
    </row>
    <row r="11" spans="1:10" ht="27.75" customHeight="1">
      <c r="B11" s="15" t="s">
        <v>681</v>
      </c>
      <c r="C11" s="36"/>
      <c r="D11" s="36"/>
      <c r="E11" s="36">
        <v>439669.75</v>
      </c>
      <c r="F11" s="36">
        <v>126523.67</v>
      </c>
      <c r="G11" s="36"/>
      <c r="H11" s="36"/>
      <c r="I11" s="36"/>
      <c r="J11" s="35">
        <v>566193.42000000004</v>
      </c>
    </row>
    <row r="12" spans="1:10">
      <c r="B12" s="15" t="s">
        <v>11</v>
      </c>
      <c r="C12" s="105">
        <f t="shared" ref="C12:I12" si="0">SUM(C9:C11)</f>
        <v>0</v>
      </c>
      <c r="D12" s="105">
        <f t="shared" si="0"/>
        <v>5529634.6399999997</v>
      </c>
      <c r="E12" s="105">
        <f t="shared" si="0"/>
        <v>3682278.84</v>
      </c>
      <c r="F12" s="105">
        <f t="shared" si="0"/>
        <v>964156.26000000013</v>
      </c>
      <c r="G12" s="105">
        <f t="shared" si="0"/>
        <v>0</v>
      </c>
      <c r="H12" s="105">
        <f t="shared" si="0"/>
        <v>0</v>
      </c>
      <c r="I12" s="105">
        <f t="shared" si="0"/>
        <v>0</v>
      </c>
      <c r="J12" s="104">
        <f>SUM(J9:J11)</f>
        <v>10176069.74</v>
      </c>
    </row>
    <row r="13" spans="1:10" ht="17.25" thickBot="1"/>
    <row r="14" spans="1:10" ht="17.25" thickBot="1">
      <c r="A14" s="7" t="s">
        <v>116</v>
      </c>
      <c r="B14" s="9"/>
      <c r="C14" s="9"/>
      <c r="D14" s="9"/>
      <c r="E14" s="9"/>
      <c r="F14" s="9"/>
      <c r="G14" s="9"/>
      <c r="H14" s="9"/>
      <c r="I14" s="9"/>
    </row>
    <row r="15" spans="1:10">
      <c r="B15" s="38" t="s">
        <v>13</v>
      </c>
      <c r="C15" s="38" t="s">
        <v>14</v>
      </c>
      <c r="D15" s="38" t="s">
        <v>15</v>
      </c>
      <c r="E15" s="38" t="s">
        <v>16</v>
      </c>
      <c r="F15" s="38" t="s">
        <v>17</v>
      </c>
      <c r="G15" s="9"/>
      <c r="H15" s="9"/>
      <c r="I15" s="9"/>
    </row>
    <row r="16" spans="1:10" ht="45">
      <c r="B16" s="576" t="s">
        <v>682</v>
      </c>
      <c r="C16" s="134" t="s">
        <v>683</v>
      </c>
      <c r="D16" s="191">
        <v>170000</v>
      </c>
      <c r="E16" s="191">
        <v>55826.42</v>
      </c>
      <c r="F16" s="141">
        <v>6</v>
      </c>
      <c r="G16" s="93"/>
      <c r="H16" s="9"/>
      <c r="I16" s="9"/>
    </row>
    <row r="17" spans="2:9" ht="60">
      <c r="B17" s="577"/>
      <c r="C17" s="2" t="s">
        <v>684</v>
      </c>
      <c r="D17" s="191">
        <v>180721.13</v>
      </c>
      <c r="E17" s="191">
        <v>39964.199999999997</v>
      </c>
      <c r="F17" s="141">
        <v>3</v>
      </c>
      <c r="G17" s="93"/>
      <c r="H17" s="9"/>
      <c r="I17" s="9"/>
    </row>
    <row r="18" spans="2:9" ht="30">
      <c r="B18" s="577"/>
      <c r="C18" s="134" t="s">
        <v>685</v>
      </c>
      <c r="D18" s="191">
        <v>13950</v>
      </c>
      <c r="E18" s="191">
        <v>13950</v>
      </c>
      <c r="F18" s="141">
        <v>1</v>
      </c>
      <c r="G18" s="93"/>
      <c r="H18" s="9"/>
      <c r="I18" s="9"/>
    </row>
    <row r="19" spans="2:9" ht="30">
      <c r="B19" s="577"/>
      <c r="C19" s="28" t="s">
        <v>686</v>
      </c>
      <c r="D19" s="191">
        <v>17633.669999999998</v>
      </c>
      <c r="E19" s="191">
        <v>17633.669999999998</v>
      </c>
      <c r="F19" s="141">
        <v>1</v>
      </c>
      <c r="G19" s="93"/>
      <c r="H19" s="9"/>
      <c r="I19" s="9"/>
    </row>
    <row r="20" spans="2:9" ht="90">
      <c r="B20" s="577"/>
      <c r="C20" s="28" t="s">
        <v>1087</v>
      </c>
      <c r="D20" s="191">
        <v>757883.79</v>
      </c>
      <c r="E20" s="191">
        <v>324797.88</v>
      </c>
      <c r="F20" s="141">
        <v>3</v>
      </c>
      <c r="G20" s="93"/>
      <c r="H20" s="9"/>
      <c r="I20" s="9"/>
    </row>
    <row r="21" spans="2:9">
      <c r="B21" s="578"/>
      <c r="C21" s="134" t="s">
        <v>687</v>
      </c>
      <c r="D21" s="191">
        <v>59701.4</v>
      </c>
      <c r="E21" s="191">
        <v>59701.4</v>
      </c>
      <c r="F21" s="141">
        <v>1</v>
      </c>
      <c r="G21" s="93"/>
      <c r="H21" s="9"/>
      <c r="I21" s="9"/>
    </row>
    <row r="22" spans="2:9" ht="45">
      <c r="B22" s="576" t="s">
        <v>688</v>
      </c>
      <c r="C22" s="134" t="s">
        <v>689</v>
      </c>
      <c r="D22" s="191">
        <v>3963726.49</v>
      </c>
      <c r="E22" s="191">
        <v>1033837</v>
      </c>
      <c r="F22" s="141">
        <v>4</v>
      </c>
      <c r="G22" s="93"/>
      <c r="H22" s="9"/>
      <c r="I22" s="9"/>
    </row>
    <row r="23" spans="2:9" ht="45">
      <c r="B23" s="577"/>
      <c r="C23" s="134" t="s">
        <v>690</v>
      </c>
      <c r="D23" s="191">
        <v>356049.28</v>
      </c>
      <c r="E23" s="191">
        <v>355065.15</v>
      </c>
      <c r="F23" s="141">
        <v>1</v>
      </c>
      <c r="G23" s="93"/>
      <c r="H23" s="9"/>
      <c r="I23" s="9"/>
    </row>
    <row r="24" spans="2:9" ht="105">
      <c r="B24" s="577"/>
      <c r="C24" s="134" t="s">
        <v>691</v>
      </c>
      <c r="D24" s="191">
        <v>481204.62</v>
      </c>
      <c r="E24" s="191"/>
      <c r="F24" s="141"/>
      <c r="G24" s="93"/>
      <c r="H24" s="9"/>
      <c r="I24" s="9"/>
    </row>
    <row r="25" spans="2:9" ht="45">
      <c r="B25" s="577"/>
      <c r="C25" s="134" t="s">
        <v>692</v>
      </c>
      <c r="D25" s="191">
        <v>3234728.05</v>
      </c>
      <c r="E25" s="191">
        <v>2253580.62</v>
      </c>
      <c r="F25" s="141">
        <v>1</v>
      </c>
      <c r="G25" s="93"/>
      <c r="H25" s="9"/>
      <c r="I25" s="9"/>
    </row>
    <row r="26" spans="2:9" ht="45">
      <c r="B26" s="578"/>
      <c r="C26" s="338" t="s">
        <v>1114</v>
      </c>
      <c r="D26" s="191">
        <v>12057.65</v>
      </c>
      <c r="E26" s="191">
        <v>12057.65</v>
      </c>
      <c r="F26" s="141">
        <v>1</v>
      </c>
      <c r="G26" s="93"/>
      <c r="H26" s="9"/>
      <c r="I26" s="9"/>
    </row>
    <row r="27" spans="2:9" ht="30">
      <c r="B27" s="576" t="s">
        <v>693</v>
      </c>
      <c r="C27" s="40" t="s">
        <v>694</v>
      </c>
      <c r="D27" s="193">
        <v>60000</v>
      </c>
      <c r="E27" s="193">
        <v>40663.9</v>
      </c>
      <c r="F27" s="95">
        <v>68</v>
      </c>
      <c r="G27" s="93"/>
      <c r="H27" s="9"/>
      <c r="I27" s="9"/>
    </row>
    <row r="28" spans="2:9" ht="30">
      <c r="B28" s="577"/>
      <c r="C28" s="40" t="s">
        <v>695</v>
      </c>
      <c r="D28" s="43">
        <v>100000</v>
      </c>
      <c r="E28" s="193">
        <v>90220.21</v>
      </c>
      <c r="F28" s="95">
        <v>12</v>
      </c>
      <c r="G28" s="93"/>
      <c r="H28" s="9"/>
      <c r="I28" s="9"/>
    </row>
    <row r="29" spans="2:9" ht="60">
      <c r="B29" s="577"/>
      <c r="C29" s="40" t="s">
        <v>696</v>
      </c>
      <c r="D29" s="43">
        <v>175000</v>
      </c>
      <c r="E29" s="193">
        <v>3885</v>
      </c>
      <c r="F29" s="95">
        <v>1</v>
      </c>
      <c r="G29" s="93"/>
      <c r="H29" s="9"/>
      <c r="I29" s="9"/>
    </row>
    <row r="30" spans="2:9" ht="30">
      <c r="B30" s="577"/>
      <c r="C30" s="40" t="s">
        <v>697</v>
      </c>
      <c r="D30" s="43">
        <v>46050</v>
      </c>
      <c r="E30" s="193">
        <v>46050</v>
      </c>
      <c r="F30" s="95">
        <v>1</v>
      </c>
      <c r="G30" s="93"/>
      <c r="H30" s="9"/>
      <c r="I30" s="9"/>
    </row>
    <row r="31" spans="2:9">
      <c r="B31" s="103" t="s">
        <v>11</v>
      </c>
      <c r="C31" s="194">
        <v>15</v>
      </c>
      <c r="D31" s="195">
        <f>SUM(D16:D30)</f>
        <v>9628706.0800000001</v>
      </c>
      <c r="E31" s="195">
        <f>SUM(E16:E30)</f>
        <v>4347233.1000000006</v>
      </c>
      <c r="F31" s="194">
        <f>SUM(F16:F30)</f>
        <v>104</v>
      </c>
      <c r="G31" s="93"/>
      <c r="H31" s="9"/>
      <c r="I31" s="9"/>
    </row>
    <row r="32" spans="2:9">
      <c r="B32" s="9"/>
      <c r="C32" s="9"/>
      <c r="D32" s="9"/>
      <c r="E32" s="9"/>
      <c r="F32" s="9"/>
      <c r="G32" s="9"/>
      <c r="H32" s="9"/>
      <c r="I32" s="9"/>
    </row>
    <row r="33" spans="2:9">
      <c r="B33" s="9"/>
      <c r="C33" s="9"/>
      <c r="D33" s="9"/>
      <c r="E33" s="9"/>
      <c r="F33" s="9"/>
      <c r="G33" s="9"/>
      <c r="H33" s="9"/>
      <c r="I33" s="9"/>
    </row>
    <row r="34" spans="2:9">
      <c r="B34" s="9"/>
      <c r="C34" s="9"/>
      <c r="D34" s="9"/>
      <c r="E34" s="9"/>
      <c r="F34" s="9"/>
      <c r="G34" s="9"/>
      <c r="H34" s="9"/>
      <c r="I34" s="9"/>
    </row>
    <row r="35" spans="2:9" ht="45">
      <c r="B35" s="38" t="s">
        <v>19</v>
      </c>
      <c r="C35" s="38" t="s">
        <v>20</v>
      </c>
      <c r="D35" s="38" t="s">
        <v>15</v>
      </c>
      <c r="E35" s="38" t="s">
        <v>21</v>
      </c>
      <c r="F35" s="38" t="s">
        <v>22</v>
      </c>
      <c r="G35" s="38" t="s">
        <v>23</v>
      </c>
      <c r="H35" s="38" t="s">
        <v>24</v>
      </c>
      <c r="I35" s="9"/>
    </row>
    <row r="36" spans="2:9">
      <c r="B36" s="196" t="s">
        <v>698</v>
      </c>
      <c r="C36" s="197">
        <f>J9+J10+J11</f>
        <v>10176069.74</v>
      </c>
      <c r="D36" s="198">
        <f>SUM(D16:D30)</f>
        <v>9628706.0800000001</v>
      </c>
      <c r="E36" s="198">
        <f>SUM(E16:E30)</f>
        <v>4347233.1000000006</v>
      </c>
      <c r="F36" s="199">
        <f>D36/C36</f>
        <v>0.94621070079262248</v>
      </c>
      <c r="G36" s="199">
        <f>E36/D36</f>
        <v>0.45148673808101125</v>
      </c>
      <c r="H36" s="199">
        <f>E36/C36</f>
        <v>0.42720158283820886</v>
      </c>
      <c r="I36" s="9"/>
    </row>
  </sheetData>
  <sortState xmlns:xlrd2="http://schemas.microsoft.com/office/spreadsheetml/2017/richdata2" ref="B9:B11">
    <sortCondition ref="B9"/>
  </sortState>
  <mergeCells count="3">
    <mergeCell ref="B16:B21"/>
    <mergeCell ref="B27:B30"/>
    <mergeCell ref="B22:B2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J66"/>
  <sheetViews>
    <sheetView topLeftCell="A24" workbookViewId="0">
      <selection activeCell="C32" sqref="C32"/>
    </sheetView>
  </sheetViews>
  <sheetFormatPr baseColWidth="10" defaultColWidth="11.42578125" defaultRowHeight="16.5"/>
  <cols>
    <col min="1" max="1" width="37.5703125" style="8" customWidth="1"/>
    <col min="2" max="2" width="46.140625" style="8" customWidth="1"/>
    <col min="3" max="3" width="51.28515625" style="8" customWidth="1"/>
    <col min="4" max="5" width="17.140625" style="8" customWidth="1"/>
    <col min="6" max="6" width="18.28515625" style="8" bestFit="1" customWidth="1"/>
    <col min="7" max="10" width="17.140625" style="8" customWidth="1"/>
    <col min="11" max="16384" width="11.42578125" style="8"/>
  </cols>
  <sheetData>
    <row r="1" spans="1:10" ht="17.25" thickBot="1">
      <c r="A1" s="7" t="s">
        <v>0</v>
      </c>
      <c r="B1" s="11" t="s">
        <v>699</v>
      </c>
    </row>
    <row r="2" spans="1:10" ht="17.25" thickBot="1"/>
    <row r="3" spans="1:10" ht="17.25" thickBot="1">
      <c r="A3" s="13" t="s">
        <v>1</v>
      </c>
      <c r="B3" s="10"/>
      <c r="C3" s="12"/>
      <c r="D3" s="12"/>
      <c r="E3" s="12"/>
      <c r="F3" s="12"/>
      <c r="G3" s="12"/>
      <c r="H3" s="12"/>
      <c r="I3" s="12"/>
      <c r="J3" s="12"/>
    </row>
    <row r="4" spans="1:10">
      <c r="A4" s="14"/>
      <c r="B4" s="10" t="s">
        <v>76</v>
      </c>
      <c r="C4" s="12" t="s">
        <v>77</v>
      </c>
      <c r="D4" s="12"/>
      <c r="E4" s="12"/>
      <c r="F4" s="12"/>
      <c r="G4" s="12"/>
      <c r="H4" s="12"/>
      <c r="I4" s="12"/>
      <c r="J4" s="12"/>
    </row>
    <row r="5" spans="1:10">
      <c r="A5" s="10"/>
      <c r="B5" s="10" t="s">
        <v>74</v>
      </c>
      <c r="C5" s="12" t="s">
        <v>75</v>
      </c>
      <c r="D5" s="12"/>
      <c r="E5" s="12"/>
      <c r="F5" s="12"/>
      <c r="G5" s="12"/>
      <c r="H5" s="12"/>
      <c r="I5" s="12"/>
      <c r="J5" s="12"/>
    </row>
    <row r="6" spans="1:10" ht="17.25" thickBot="1">
      <c r="C6" s="9"/>
      <c r="D6" s="9"/>
      <c r="E6" s="9"/>
      <c r="F6" s="9"/>
      <c r="G6" s="9"/>
      <c r="H6" s="9"/>
      <c r="I6" s="9"/>
      <c r="J6" s="9"/>
    </row>
    <row r="7" spans="1:10" ht="17.25" thickBot="1">
      <c r="A7" s="7" t="s">
        <v>2</v>
      </c>
      <c r="C7" s="9"/>
      <c r="D7" s="9"/>
      <c r="E7" s="9"/>
      <c r="F7" s="9"/>
      <c r="G7" s="9"/>
      <c r="H7" s="9"/>
      <c r="I7" s="9"/>
      <c r="J7" s="9"/>
    </row>
    <row r="8" spans="1:10" ht="27.75" customHeight="1">
      <c r="B8" s="15" t="s">
        <v>3</v>
      </c>
      <c r="C8" s="15" t="s">
        <v>4</v>
      </c>
      <c r="D8" s="15" t="s">
        <v>5</v>
      </c>
      <c r="E8" s="15" t="s">
        <v>6</v>
      </c>
      <c r="F8" s="15" t="s">
        <v>7</v>
      </c>
      <c r="G8" s="15" t="s">
        <v>8</v>
      </c>
      <c r="H8" s="15" t="s">
        <v>9</v>
      </c>
      <c r="I8" s="15" t="s">
        <v>10</v>
      </c>
      <c r="J8" s="16" t="s">
        <v>11</v>
      </c>
    </row>
    <row r="9" spans="1:10" ht="27.75" customHeight="1">
      <c r="B9" s="15" t="s">
        <v>700</v>
      </c>
      <c r="C9" s="15"/>
      <c r="D9" s="15"/>
      <c r="E9" s="15"/>
      <c r="F9" s="36">
        <v>630000</v>
      </c>
      <c r="G9" s="15"/>
      <c r="H9" s="15"/>
      <c r="I9" s="15"/>
      <c r="J9" s="35">
        <f t="shared" ref="J9:J10" si="0">SUM(C9:I9)</f>
        <v>630000</v>
      </c>
    </row>
    <row r="10" spans="1:10" ht="27.75" customHeight="1">
      <c r="B10" s="15" t="s">
        <v>701</v>
      </c>
      <c r="C10" s="36"/>
      <c r="D10" s="36"/>
      <c r="E10" s="36">
        <v>4748671</v>
      </c>
      <c r="F10" s="36"/>
      <c r="G10" s="36"/>
      <c r="H10" s="36"/>
      <c r="I10" s="36"/>
      <c r="J10" s="35">
        <f t="shared" si="0"/>
        <v>4748671</v>
      </c>
    </row>
    <row r="11" spans="1:10" ht="27.75" customHeight="1">
      <c r="B11" s="15" t="s">
        <v>702</v>
      </c>
      <c r="C11" s="36"/>
      <c r="D11" s="36"/>
      <c r="E11" s="36">
        <v>112125</v>
      </c>
      <c r="F11" s="36">
        <v>37375</v>
      </c>
      <c r="G11" s="36"/>
      <c r="H11" s="36"/>
      <c r="I11" s="36"/>
      <c r="J11" s="35">
        <f>SUM(C11:I11)</f>
        <v>149500</v>
      </c>
    </row>
    <row r="12" spans="1:10" ht="27.75" customHeight="1">
      <c r="B12" s="15" t="s">
        <v>703</v>
      </c>
      <c r="C12" s="36"/>
      <c r="D12" s="36"/>
      <c r="E12" s="36"/>
      <c r="F12" s="36">
        <v>534059</v>
      </c>
      <c r="G12" s="36">
        <v>371007.78</v>
      </c>
      <c r="H12" s="36"/>
      <c r="I12" s="36"/>
      <c r="J12" s="35">
        <f>SUM(C12:I12)</f>
        <v>905066.78</v>
      </c>
    </row>
    <row r="13" spans="1:10" ht="27.75" customHeight="1">
      <c r="B13" s="15" t="s">
        <v>704</v>
      </c>
      <c r="C13" s="36"/>
      <c r="D13" s="36">
        <v>977590.9</v>
      </c>
      <c r="E13" s="36"/>
      <c r="F13" s="36">
        <v>2256217</v>
      </c>
      <c r="G13" s="36">
        <v>2832610</v>
      </c>
      <c r="H13" s="36"/>
      <c r="I13" s="36"/>
      <c r="J13" s="35">
        <f>SUM(C13:I13)</f>
        <v>6066417.9000000004</v>
      </c>
    </row>
    <row r="14" spans="1:10">
      <c r="B14" s="15" t="s">
        <v>11</v>
      </c>
      <c r="C14" s="105">
        <f t="shared" ref="C14:I14" si="1">SUM(C10:C13)</f>
        <v>0</v>
      </c>
      <c r="D14" s="105">
        <f t="shared" si="1"/>
        <v>977590.9</v>
      </c>
      <c r="E14" s="105">
        <f t="shared" si="1"/>
        <v>4860796</v>
      </c>
      <c r="F14" s="105">
        <f t="shared" si="1"/>
        <v>2827651</v>
      </c>
      <c r="G14" s="105">
        <f t="shared" si="1"/>
        <v>3203617.7800000003</v>
      </c>
      <c r="H14" s="105">
        <f t="shared" si="1"/>
        <v>0</v>
      </c>
      <c r="I14" s="105">
        <f t="shared" si="1"/>
        <v>0</v>
      </c>
      <c r="J14" s="104">
        <f>SUM(J9:J13)</f>
        <v>12499655.68</v>
      </c>
    </row>
    <row r="15" spans="1:10" ht="17.25" thickBot="1"/>
    <row r="16" spans="1:10" ht="17.25" thickBot="1">
      <c r="A16" s="7" t="s">
        <v>116</v>
      </c>
      <c r="B16" s="9"/>
      <c r="C16" s="9"/>
      <c r="D16" s="9"/>
      <c r="E16" s="9"/>
      <c r="F16" s="9"/>
      <c r="G16" s="9"/>
      <c r="H16" s="9"/>
      <c r="I16" s="9"/>
    </row>
    <row r="17" spans="2:9">
      <c r="B17" s="38" t="s">
        <v>13</v>
      </c>
      <c r="C17" s="38" t="s">
        <v>14</v>
      </c>
      <c r="D17" s="38" t="s">
        <v>15</v>
      </c>
      <c r="E17" s="38" t="s">
        <v>16</v>
      </c>
      <c r="F17" s="38" t="s">
        <v>17</v>
      </c>
      <c r="G17" s="9"/>
      <c r="H17" s="9"/>
      <c r="I17" s="9"/>
    </row>
    <row r="18" spans="2:9" ht="75">
      <c r="B18" s="594" t="s">
        <v>705</v>
      </c>
      <c r="C18" s="200" t="s">
        <v>706</v>
      </c>
      <c r="D18" s="201">
        <v>1000000</v>
      </c>
      <c r="E18" s="201">
        <v>1000000</v>
      </c>
      <c r="F18" s="202">
        <v>1</v>
      </c>
      <c r="G18" s="93"/>
      <c r="H18" s="9"/>
      <c r="I18" s="9"/>
    </row>
    <row r="19" spans="2:9" ht="90">
      <c r="B19" s="595"/>
      <c r="C19" s="200" t="s">
        <v>707</v>
      </c>
      <c r="D19" s="201">
        <v>1792850</v>
      </c>
      <c r="E19" s="201">
        <v>1792850</v>
      </c>
      <c r="F19" s="202">
        <v>1</v>
      </c>
      <c r="G19" s="93"/>
      <c r="H19" s="9"/>
      <c r="I19" s="9"/>
    </row>
    <row r="20" spans="2:9" ht="30">
      <c r="B20" s="595"/>
      <c r="C20" s="200" t="s">
        <v>708</v>
      </c>
      <c r="D20" s="201">
        <v>606050</v>
      </c>
      <c r="E20" s="201">
        <v>606050</v>
      </c>
      <c r="F20" s="202">
        <v>1</v>
      </c>
      <c r="G20" s="93"/>
      <c r="H20" s="9"/>
      <c r="I20" s="9"/>
    </row>
    <row r="21" spans="2:9" ht="30">
      <c r="B21" s="595"/>
      <c r="C21" s="200" t="s">
        <v>709</v>
      </c>
      <c r="D21" s="201">
        <v>838350</v>
      </c>
      <c r="E21" s="201">
        <v>838350</v>
      </c>
      <c r="F21" s="202">
        <v>1</v>
      </c>
      <c r="G21" s="93"/>
      <c r="H21" s="9"/>
      <c r="I21" s="9"/>
    </row>
    <row r="22" spans="2:9" ht="30">
      <c r="B22" s="595"/>
      <c r="C22" s="200" t="s">
        <v>710</v>
      </c>
      <c r="D22" s="201">
        <v>196011</v>
      </c>
      <c r="E22" s="201">
        <v>196011</v>
      </c>
      <c r="F22" s="202">
        <v>1</v>
      </c>
      <c r="G22" s="93"/>
      <c r="H22" s="9"/>
      <c r="I22" s="9"/>
    </row>
    <row r="23" spans="2:9" ht="75">
      <c r="B23" s="596"/>
      <c r="C23" s="200" t="s">
        <v>711</v>
      </c>
      <c r="D23" s="201">
        <v>889554</v>
      </c>
      <c r="E23" s="201">
        <v>92634.63</v>
      </c>
      <c r="F23" s="202">
        <v>3</v>
      </c>
      <c r="G23" s="93"/>
      <c r="H23" s="9"/>
      <c r="I23" s="9"/>
    </row>
    <row r="24" spans="2:9" ht="75">
      <c r="B24" s="594" t="s">
        <v>712</v>
      </c>
      <c r="C24" s="200" t="s">
        <v>713</v>
      </c>
      <c r="D24" s="201">
        <v>363000</v>
      </c>
      <c r="E24" s="201">
        <v>362879</v>
      </c>
      <c r="F24" s="202">
        <v>1</v>
      </c>
      <c r="G24" s="93"/>
      <c r="H24" s="9"/>
      <c r="I24" s="9"/>
    </row>
    <row r="25" spans="2:9" ht="60">
      <c r="B25" s="596"/>
      <c r="C25" s="357" t="s">
        <v>714</v>
      </c>
      <c r="D25" s="201">
        <v>1400000</v>
      </c>
      <c r="E25" s="201">
        <v>1400000</v>
      </c>
      <c r="F25" s="202">
        <v>1</v>
      </c>
      <c r="G25" s="93"/>
      <c r="H25" s="9"/>
      <c r="I25" s="9"/>
    </row>
    <row r="26" spans="2:9">
      <c r="B26" s="203" t="s">
        <v>11</v>
      </c>
      <c r="C26" s="130">
        <v>8</v>
      </c>
      <c r="D26" s="132">
        <f>SUM(D18:D25)</f>
        <v>7085815</v>
      </c>
      <c r="E26" s="132">
        <f>SUM(E18:E25)</f>
        <v>6288774.6299999999</v>
      </c>
      <c r="F26" s="130">
        <f>SUM(F18:F25)</f>
        <v>10</v>
      </c>
      <c r="G26" s="93"/>
      <c r="H26" s="9"/>
      <c r="I26" s="9"/>
    </row>
    <row r="27" spans="2:9">
      <c r="B27" s="92"/>
      <c r="C27" s="93"/>
      <c r="D27" s="93"/>
      <c r="E27" s="93"/>
      <c r="F27" s="93"/>
      <c r="G27" s="93"/>
      <c r="H27" s="9"/>
      <c r="I27" s="9"/>
    </row>
    <row r="28" spans="2:9">
      <c r="B28" s="9"/>
      <c r="C28" s="9"/>
      <c r="D28" s="9"/>
      <c r="E28" s="9"/>
      <c r="F28" s="9"/>
      <c r="G28" s="9"/>
      <c r="H28" s="9"/>
      <c r="I28" s="9"/>
    </row>
    <row r="29" spans="2:9">
      <c r="B29" s="9"/>
      <c r="C29" s="9"/>
      <c r="D29" s="9"/>
      <c r="E29" s="9"/>
      <c r="F29" s="9"/>
      <c r="G29" s="9"/>
      <c r="H29" s="9"/>
      <c r="I29" s="9"/>
    </row>
    <row r="30" spans="2:9" ht="45">
      <c r="B30" s="38" t="s">
        <v>19</v>
      </c>
      <c r="C30" s="38" t="s">
        <v>20</v>
      </c>
      <c r="D30" s="38" t="s">
        <v>15</v>
      </c>
      <c r="E30" s="38" t="s">
        <v>21</v>
      </c>
      <c r="F30" s="38" t="s">
        <v>22</v>
      </c>
      <c r="G30" s="38" t="s">
        <v>23</v>
      </c>
      <c r="H30" s="38" t="s">
        <v>24</v>
      </c>
      <c r="I30" s="9"/>
    </row>
    <row r="31" spans="2:9">
      <c r="B31" s="99" t="s">
        <v>715</v>
      </c>
      <c r="C31" s="67">
        <f>J14</f>
        <v>12499655.68</v>
      </c>
      <c r="D31" s="189">
        <f>SUM(D18:D25)</f>
        <v>7085815</v>
      </c>
      <c r="E31" s="189">
        <f>SUM(E18:E25)</f>
        <v>6288774.6299999999</v>
      </c>
      <c r="F31" s="47">
        <f>D31/C31</f>
        <v>0.56688081507217969</v>
      </c>
      <c r="G31" s="47">
        <f>E31/D31</f>
        <v>0.88751606272531813</v>
      </c>
      <c r="H31" s="47">
        <f>E31/C31</f>
        <v>0.50311582902738006</v>
      </c>
      <c r="I31" s="9"/>
    </row>
    <row r="32" spans="2:9" ht="17.25" thickBot="1"/>
    <row r="33" spans="1:9" ht="17.25" thickBot="1">
      <c r="A33" s="20" t="s">
        <v>175</v>
      </c>
    </row>
    <row r="34" spans="1:9">
      <c r="B34" s="21" t="s">
        <v>13</v>
      </c>
      <c r="C34" s="22" t="s">
        <v>14</v>
      </c>
      <c r="D34" s="23" t="s">
        <v>16</v>
      </c>
      <c r="E34" s="23" t="s">
        <v>17</v>
      </c>
      <c r="F34" s="445" t="s">
        <v>26</v>
      </c>
      <c r="G34" s="445"/>
      <c r="H34" s="445"/>
      <c r="I34" s="445"/>
    </row>
    <row r="35" spans="1:9">
      <c r="B35" s="303" t="s">
        <v>716</v>
      </c>
      <c r="C35" s="135" t="s">
        <v>717</v>
      </c>
      <c r="D35" s="304">
        <v>776485.05</v>
      </c>
      <c r="E35" s="120">
        <v>1</v>
      </c>
      <c r="F35" s="464" t="s">
        <v>718</v>
      </c>
      <c r="G35" s="464"/>
      <c r="H35" s="464"/>
      <c r="I35" s="464"/>
    </row>
    <row r="36" spans="1:9" ht="45">
      <c r="B36" s="584" t="s">
        <v>719</v>
      </c>
      <c r="C36" s="135" t="s">
        <v>720</v>
      </c>
      <c r="D36" s="304">
        <v>180000</v>
      </c>
      <c r="E36" s="120">
        <v>1</v>
      </c>
      <c r="F36" s="466" t="s">
        <v>721</v>
      </c>
      <c r="G36" s="466"/>
      <c r="H36" s="466"/>
      <c r="I36" s="466"/>
    </row>
    <row r="37" spans="1:9">
      <c r="B37" s="585"/>
      <c r="C37" s="135" t="s">
        <v>722</v>
      </c>
      <c r="D37" s="304">
        <v>1661273.76</v>
      </c>
      <c r="E37" s="120">
        <v>3</v>
      </c>
      <c r="F37" s="466" t="s">
        <v>723</v>
      </c>
      <c r="G37" s="466"/>
      <c r="H37" s="466"/>
      <c r="I37" s="466"/>
    </row>
    <row r="38" spans="1:9" ht="30">
      <c r="B38" s="585"/>
      <c r="C38" s="135" t="s">
        <v>724</v>
      </c>
      <c r="D38" s="304">
        <v>342000</v>
      </c>
      <c r="E38" s="120">
        <v>1</v>
      </c>
      <c r="F38" s="466" t="s">
        <v>721</v>
      </c>
      <c r="G38" s="466"/>
      <c r="H38" s="466"/>
      <c r="I38" s="466"/>
    </row>
    <row r="39" spans="1:9" ht="30">
      <c r="B39" s="585"/>
      <c r="C39" s="135" t="s">
        <v>725</v>
      </c>
      <c r="D39" s="304">
        <v>1073.5</v>
      </c>
      <c r="E39" s="120">
        <v>1</v>
      </c>
      <c r="F39" s="466" t="s">
        <v>726</v>
      </c>
      <c r="G39" s="466"/>
      <c r="H39" s="466"/>
      <c r="I39" s="466"/>
    </row>
    <row r="40" spans="1:9" ht="30">
      <c r="B40" s="585"/>
      <c r="C40" s="135" t="s">
        <v>727</v>
      </c>
      <c r="D40" s="304">
        <v>634.04</v>
      </c>
      <c r="E40" s="120">
        <v>1</v>
      </c>
      <c r="F40" s="466" t="s">
        <v>728</v>
      </c>
      <c r="G40" s="466"/>
      <c r="H40" s="466"/>
      <c r="I40" s="466"/>
    </row>
    <row r="41" spans="1:9" ht="30">
      <c r="B41" s="585"/>
      <c r="C41" s="135" t="s">
        <v>729</v>
      </c>
      <c r="D41" s="304">
        <v>1047494.65</v>
      </c>
      <c r="E41" s="120">
        <v>1</v>
      </c>
      <c r="F41" s="466" t="s">
        <v>730</v>
      </c>
      <c r="G41" s="466"/>
      <c r="H41" s="466"/>
      <c r="I41" s="466"/>
    </row>
    <row r="42" spans="1:9" ht="60">
      <c r="B42" s="585"/>
      <c r="C42" s="32" t="s">
        <v>731</v>
      </c>
      <c r="D42" s="304">
        <v>3751.17</v>
      </c>
      <c r="E42" s="120">
        <v>1</v>
      </c>
      <c r="F42" s="545" t="s">
        <v>732</v>
      </c>
      <c r="G42" s="546"/>
      <c r="H42" s="546"/>
      <c r="I42" s="547"/>
    </row>
    <row r="43" spans="1:9" ht="45">
      <c r="B43" s="585"/>
      <c r="C43" s="32" t="s">
        <v>733</v>
      </c>
      <c r="D43" s="304">
        <v>417.45</v>
      </c>
      <c r="E43" s="120">
        <v>1</v>
      </c>
      <c r="F43" s="545" t="s">
        <v>734</v>
      </c>
      <c r="G43" s="546"/>
      <c r="H43" s="546"/>
      <c r="I43" s="547"/>
    </row>
    <row r="44" spans="1:9" ht="45">
      <c r="B44" s="585"/>
      <c r="C44" s="32" t="s">
        <v>735</v>
      </c>
      <c r="D44" s="304">
        <v>695.75</v>
      </c>
      <c r="E44" s="120">
        <v>1</v>
      </c>
      <c r="F44" s="545" t="s">
        <v>734</v>
      </c>
      <c r="G44" s="546"/>
      <c r="H44" s="546"/>
      <c r="I44" s="547"/>
    </row>
    <row r="45" spans="1:9" ht="60">
      <c r="B45" s="585"/>
      <c r="C45" s="32" t="s">
        <v>736</v>
      </c>
      <c r="D45" s="304">
        <v>1250.3900000000001</v>
      </c>
      <c r="E45" s="120">
        <v>1</v>
      </c>
      <c r="F45" s="545" t="s">
        <v>732</v>
      </c>
      <c r="G45" s="546"/>
      <c r="H45" s="546"/>
      <c r="I45" s="547"/>
    </row>
    <row r="46" spans="1:9" ht="30">
      <c r="B46" s="585"/>
      <c r="C46" s="416" t="s">
        <v>737</v>
      </c>
      <c r="D46" s="304">
        <v>574560</v>
      </c>
      <c r="E46" s="120">
        <v>1</v>
      </c>
      <c r="F46" s="545" t="s">
        <v>738</v>
      </c>
      <c r="G46" s="546"/>
      <c r="H46" s="546"/>
      <c r="I46" s="547"/>
    </row>
    <row r="47" spans="1:9" ht="30">
      <c r="B47" s="586"/>
      <c r="C47" s="416" t="s">
        <v>1101</v>
      </c>
      <c r="D47" s="304">
        <v>94380</v>
      </c>
      <c r="E47" s="120">
        <v>1</v>
      </c>
      <c r="F47" s="29" t="s">
        <v>1102</v>
      </c>
      <c r="G47" s="421"/>
      <c r="H47" s="421"/>
      <c r="I47" s="422"/>
    </row>
    <row r="48" spans="1:9" ht="30">
      <c r="B48" s="587" t="s">
        <v>739</v>
      </c>
      <c r="C48" s="135" t="s">
        <v>740</v>
      </c>
      <c r="D48" s="305">
        <v>130450</v>
      </c>
      <c r="E48" s="120">
        <v>2</v>
      </c>
      <c r="F48" s="590" t="s">
        <v>741</v>
      </c>
      <c r="G48" s="590"/>
      <c r="H48" s="590"/>
      <c r="I48" s="590"/>
    </row>
    <row r="49" spans="2:9" ht="30">
      <c r="B49" s="588"/>
      <c r="C49" s="135" t="s">
        <v>742</v>
      </c>
      <c r="D49" s="305">
        <v>7200</v>
      </c>
      <c r="E49" s="120">
        <v>2</v>
      </c>
      <c r="F49" s="590" t="s">
        <v>743</v>
      </c>
      <c r="G49" s="590"/>
      <c r="H49" s="590"/>
      <c r="I49" s="590"/>
    </row>
    <row r="50" spans="2:9">
      <c r="B50" s="588"/>
      <c r="C50" s="135" t="s">
        <v>744</v>
      </c>
      <c r="D50" s="305">
        <v>286350</v>
      </c>
      <c r="E50" s="306">
        <v>1</v>
      </c>
      <c r="F50" s="466" t="s">
        <v>306</v>
      </c>
      <c r="G50" s="466"/>
      <c r="H50" s="466"/>
      <c r="I50" s="466"/>
    </row>
    <row r="51" spans="2:9" ht="30">
      <c r="B51" s="588"/>
      <c r="C51" s="135" t="s">
        <v>745</v>
      </c>
      <c r="D51" s="305">
        <v>190000</v>
      </c>
      <c r="E51" s="306">
        <v>1</v>
      </c>
      <c r="F51" s="466" t="s">
        <v>306</v>
      </c>
      <c r="G51" s="466"/>
      <c r="H51" s="466"/>
      <c r="I51" s="466"/>
    </row>
    <row r="52" spans="2:9" ht="45">
      <c r="B52" s="588"/>
      <c r="C52" s="135" t="s">
        <v>746</v>
      </c>
      <c r="D52" s="305">
        <v>548586.6</v>
      </c>
      <c r="E52" s="306">
        <v>1</v>
      </c>
      <c r="F52" s="466" t="s">
        <v>747</v>
      </c>
      <c r="G52" s="466"/>
      <c r="H52" s="466"/>
      <c r="I52" s="466"/>
    </row>
    <row r="53" spans="2:9" ht="45">
      <c r="B53" s="588"/>
      <c r="C53" s="135" t="s">
        <v>748</v>
      </c>
      <c r="D53" s="305">
        <f>184575+179400+30705+85330+171350+27715+111320+384790+103500+175030+184000+47840+114310+193200+74750+212750+69115+34500+20010+138000+255300+174800+108100+112700</f>
        <v>3193090</v>
      </c>
      <c r="E53" s="306">
        <v>3</v>
      </c>
      <c r="F53" s="466" t="s">
        <v>749</v>
      </c>
      <c r="G53" s="466"/>
      <c r="H53" s="466"/>
      <c r="I53" s="466"/>
    </row>
    <row r="54" spans="2:9" ht="75">
      <c r="B54" s="588"/>
      <c r="C54" s="135" t="s">
        <v>750</v>
      </c>
      <c r="D54" s="307">
        <v>148350</v>
      </c>
      <c r="E54" s="306">
        <v>2</v>
      </c>
      <c r="F54" s="466" t="s">
        <v>751</v>
      </c>
      <c r="G54" s="466"/>
      <c r="H54" s="466"/>
      <c r="I54" s="466"/>
    </row>
    <row r="55" spans="2:9">
      <c r="B55" s="588"/>
      <c r="C55" s="135" t="s">
        <v>752</v>
      </c>
      <c r="D55" s="305">
        <f>192373+52290.43+76500</f>
        <v>321163.43</v>
      </c>
      <c r="E55" s="306">
        <v>3</v>
      </c>
      <c r="F55" s="466" t="s">
        <v>753</v>
      </c>
      <c r="G55" s="466"/>
      <c r="H55" s="466"/>
      <c r="I55" s="466"/>
    </row>
    <row r="56" spans="2:9">
      <c r="B56" s="588"/>
      <c r="C56" s="135" t="s">
        <v>754</v>
      </c>
      <c r="D56" s="305">
        <v>225557.35</v>
      </c>
      <c r="E56" s="306">
        <v>1</v>
      </c>
      <c r="F56" s="466" t="s">
        <v>755</v>
      </c>
      <c r="G56" s="466"/>
      <c r="H56" s="466"/>
      <c r="I56" s="466"/>
    </row>
    <row r="57" spans="2:9">
      <c r="B57" s="589"/>
      <c r="C57" s="135" t="s">
        <v>756</v>
      </c>
      <c r="D57" s="305">
        <v>1134484.3899999999</v>
      </c>
      <c r="E57" s="306">
        <v>3</v>
      </c>
      <c r="F57" s="591" t="s">
        <v>757</v>
      </c>
      <c r="G57" s="592"/>
      <c r="H57" s="592"/>
      <c r="I57" s="593"/>
    </row>
    <row r="58" spans="2:9">
      <c r="B58" s="584" t="s">
        <v>758</v>
      </c>
      <c r="C58" s="135" t="s">
        <v>759</v>
      </c>
      <c r="D58" s="305">
        <v>412300</v>
      </c>
      <c r="E58" s="120">
        <v>2</v>
      </c>
      <c r="F58" s="466" t="s">
        <v>760</v>
      </c>
      <c r="G58" s="466"/>
      <c r="H58" s="466"/>
      <c r="I58" s="466"/>
    </row>
    <row r="59" spans="2:9">
      <c r="B59" s="585"/>
      <c r="C59" s="135" t="s">
        <v>761</v>
      </c>
      <c r="D59" s="305">
        <v>77615.679999999993</v>
      </c>
      <c r="E59" s="120">
        <v>1</v>
      </c>
      <c r="F59" s="471" t="s">
        <v>762</v>
      </c>
      <c r="G59" s="471"/>
      <c r="H59" s="471"/>
      <c r="I59" s="471"/>
    </row>
    <row r="60" spans="2:9" ht="30">
      <c r="B60" s="585"/>
      <c r="C60" s="135" t="s">
        <v>763</v>
      </c>
      <c r="D60" s="305">
        <v>740124.06</v>
      </c>
      <c r="E60" s="308">
        <v>12</v>
      </c>
      <c r="F60" s="582"/>
      <c r="G60" s="582"/>
      <c r="H60" s="582"/>
      <c r="I60" s="582"/>
    </row>
    <row r="61" spans="2:9" ht="30">
      <c r="B61" s="585"/>
      <c r="C61" s="135" t="s">
        <v>764</v>
      </c>
      <c r="D61" s="305">
        <v>201900</v>
      </c>
      <c r="E61" s="308">
        <v>3</v>
      </c>
      <c r="F61" s="582"/>
      <c r="G61" s="582"/>
      <c r="H61" s="582"/>
      <c r="I61" s="582"/>
    </row>
    <row r="62" spans="2:9" ht="47.25">
      <c r="B62" s="585"/>
      <c r="C62" s="309" t="s">
        <v>765</v>
      </c>
      <c r="D62" s="305">
        <v>962154.1</v>
      </c>
      <c r="E62" s="308">
        <v>1</v>
      </c>
      <c r="F62" s="583" t="s">
        <v>766</v>
      </c>
      <c r="G62" s="583"/>
      <c r="H62" s="583"/>
      <c r="I62" s="583"/>
    </row>
    <row r="63" spans="2:9">
      <c r="B63" s="585"/>
      <c r="C63" s="309" t="s">
        <v>767</v>
      </c>
      <c r="D63" s="305">
        <v>269600</v>
      </c>
      <c r="E63" s="308">
        <v>1</v>
      </c>
      <c r="F63" s="583" t="s">
        <v>768</v>
      </c>
      <c r="G63" s="583"/>
      <c r="H63" s="583"/>
      <c r="I63" s="583"/>
    </row>
    <row r="64" spans="2:9" ht="63">
      <c r="B64" s="586"/>
      <c r="C64" s="309" t="s">
        <v>769</v>
      </c>
      <c r="D64" s="305">
        <v>1342844.16</v>
      </c>
      <c r="E64" s="308">
        <v>7</v>
      </c>
      <c r="F64" s="583" t="s">
        <v>770</v>
      </c>
      <c r="G64" s="583"/>
      <c r="H64" s="583"/>
      <c r="I64" s="583"/>
    </row>
    <row r="65" spans="2:9">
      <c r="B65" s="310" t="s">
        <v>771</v>
      </c>
      <c r="C65" s="309" t="s">
        <v>772</v>
      </c>
      <c r="D65" s="305">
        <v>325000</v>
      </c>
      <c r="E65" s="308">
        <v>1</v>
      </c>
      <c r="F65" s="579" t="s">
        <v>773</v>
      </c>
      <c r="G65" s="580"/>
      <c r="H65" s="580"/>
      <c r="I65" s="581"/>
    </row>
    <row r="66" spans="2:9">
      <c r="B66" s="98" t="s">
        <v>11</v>
      </c>
      <c r="C66" s="266">
        <v>31</v>
      </c>
      <c r="D66" s="311">
        <f>SUM(D35:D65)</f>
        <v>15200785.529999999</v>
      </c>
      <c r="E66" s="312">
        <f>SUM(E35:E65)</f>
        <v>62</v>
      </c>
      <c r="F66" s="441"/>
      <c r="G66" s="441"/>
      <c r="H66" s="441"/>
      <c r="I66" s="441"/>
    </row>
  </sheetData>
  <sortState xmlns:xlrd2="http://schemas.microsoft.com/office/spreadsheetml/2017/richdata2" ref="B10:B13">
    <sortCondition ref="B10"/>
  </sortState>
  <mergeCells count="37">
    <mergeCell ref="B18:B23"/>
    <mergeCell ref="F42:I42"/>
    <mergeCell ref="F34:I34"/>
    <mergeCell ref="F35:I35"/>
    <mergeCell ref="F36:I36"/>
    <mergeCell ref="F37:I37"/>
    <mergeCell ref="F38:I38"/>
    <mergeCell ref="B24:B25"/>
    <mergeCell ref="B36:B47"/>
    <mergeCell ref="F43:I43"/>
    <mergeCell ref="F44:I44"/>
    <mergeCell ref="F45:I45"/>
    <mergeCell ref="F39:I39"/>
    <mergeCell ref="F40:I40"/>
    <mergeCell ref="F41:I41"/>
    <mergeCell ref="F46:I46"/>
    <mergeCell ref="B58:B64"/>
    <mergeCell ref="F64:I64"/>
    <mergeCell ref="B48:B57"/>
    <mergeCell ref="F48:I48"/>
    <mergeCell ref="F49:I49"/>
    <mergeCell ref="F50:I50"/>
    <mergeCell ref="F51:I51"/>
    <mergeCell ref="F52:I52"/>
    <mergeCell ref="F53:I53"/>
    <mergeCell ref="F54:I54"/>
    <mergeCell ref="F55:I55"/>
    <mergeCell ref="F56:I56"/>
    <mergeCell ref="F57:I57"/>
    <mergeCell ref="F65:I65"/>
    <mergeCell ref="F66:I66"/>
    <mergeCell ref="F58:I58"/>
    <mergeCell ref="F59:I59"/>
    <mergeCell ref="F60:I60"/>
    <mergeCell ref="F61:I61"/>
    <mergeCell ref="F62:I62"/>
    <mergeCell ref="F63:I63"/>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82"/>
  <sheetViews>
    <sheetView topLeftCell="A46" workbookViewId="0">
      <selection activeCell="C57" sqref="C57"/>
    </sheetView>
  </sheetViews>
  <sheetFormatPr baseColWidth="10" defaultColWidth="11.42578125" defaultRowHeight="16.5"/>
  <cols>
    <col min="1" max="1" width="37.5703125" style="8" customWidth="1"/>
    <col min="2" max="2" width="36" style="8" customWidth="1"/>
    <col min="3" max="3" width="51.42578125" style="8" customWidth="1"/>
    <col min="4" max="5" width="17.140625" style="8" customWidth="1"/>
    <col min="6" max="6" width="18.28515625" style="8" bestFit="1" customWidth="1"/>
    <col min="7" max="10" width="17.140625" style="8" customWidth="1"/>
    <col min="11" max="16384" width="11.42578125" style="8"/>
  </cols>
  <sheetData>
    <row r="1" spans="1:10" ht="17.25" thickBot="1">
      <c r="A1" s="7" t="s">
        <v>0</v>
      </c>
      <c r="B1" s="11" t="s">
        <v>774</v>
      </c>
    </row>
    <row r="2" spans="1:10" ht="17.25" thickBot="1"/>
    <row r="3" spans="1:10" ht="17.25" thickBot="1">
      <c r="A3" s="13" t="s">
        <v>1</v>
      </c>
      <c r="B3" s="10"/>
      <c r="C3" s="12"/>
      <c r="D3" s="12"/>
      <c r="E3" s="12"/>
      <c r="F3" s="12"/>
      <c r="G3" s="12"/>
      <c r="H3" s="12"/>
      <c r="I3" s="12"/>
      <c r="J3" s="12"/>
    </row>
    <row r="4" spans="1:10">
      <c r="A4" s="14"/>
      <c r="B4" s="10" t="s">
        <v>68</v>
      </c>
      <c r="C4" s="12" t="s">
        <v>69</v>
      </c>
      <c r="D4" s="12"/>
      <c r="E4" s="12"/>
      <c r="F4" s="12"/>
      <c r="G4" s="12"/>
      <c r="H4" s="12"/>
      <c r="I4" s="12"/>
      <c r="J4" s="12"/>
    </row>
    <row r="5" spans="1:10">
      <c r="A5" s="14"/>
      <c r="B5" s="10" t="s">
        <v>775</v>
      </c>
      <c r="C5" s="12" t="s">
        <v>107</v>
      </c>
      <c r="D5" s="12"/>
      <c r="E5" s="12"/>
      <c r="F5" s="12"/>
      <c r="G5" s="12"/>
      <c r="H5" s="12"/>
      <c r="I5" s="12"/>
      <c r="J5" s="12"/>
    </row>
    <row r="6" spans="1:10">
      <c r="A6" s="14"/>
      <c r="B6" s="10" t="s">
        <v>70</v>
      </c>
      <c r="C6" s="12" t="s">
        <v>71</v>
      </c>
      <c r="D6" s="12"/>
      <c r="E6" s="12"/>
      <c r="F6" s="12"/>
      <c r="G6" s="12"/>
      <c r="H6" s="12"/>
      <c r="I6" s="12"/>
      <c r="J6" s="12"/>
    </row>
    <row r="7" spans="1:10">
      <c r="A7" s="14"/>
      <c r="B7" s="10" t="s">
        <v>64</v>
      </c>
      <c r="C7" s="12" t="s">
        <v>65</v>
      </c>
      <c r="D7" s="12"/>
      <c r="E7" s="12"/>
      <c r="F7" s="12"/>
      <c r="G7" s="12"/>
      <c r="H7" s="12"/>
      <c r="I7" s="12"/>
      <c r="J7" s="12"/>
    </row>
    <row r="8" spans="1:10">
      <c r="A8" s="14"/>
      <c r="B8" s="10" t="s">
        <v>72</v>
      </c>
      <c r="C8" s="12" t="s">
        <v>73</v>
      </c>
      <c r="D8" s="12"/>
      <c r="E8" s="12"/>
      <c r="F8" s="12"/>
      <c r="G8" s="12"/>
      <c r="H8" s="12"/>
      <c r="I8" s="12"/>
      <c r="J8" s="12"/>
    </row>
    <row r="9" spans="1:10">
      <c r="A9" s="14"/>
      <c r="B9" s="10" t="s">
        <v>80</v>
      </c>
      <c r="C9" s="12" t="s">
        <v>81</v>
      </c>
      <c r="D9" s="12"/>
      <c r="E9" s="12"/>
      <c r="F9" s="12"/>
      <c r="G9" s="12"/>
      <c r="H9" s="12"/>
      <c r="I9" s="12"/>
      <c r="J9" s="12"/>
    </row>
    <row r="10" spans="1:10">
      <c r="A10" s="10"/>
      <c r="B10" s="10"/>
      <c r="C10" s="12"/>
      <c r="D10" s="12"/>
      <c r="E10" s="12"/>
      <c r="F10" s="12"/>
      <c r="G10" s="12"/>
      <c r="H10" s="12"/>
      <c r="I10" s="12"/>
      <c r="J10" s="12"/>
    </row>
    <row r="11" spans="1:10" ht="17.25" thickBot="1">
      <c r="C11" s="9"/>
      <c r="D11" s="9"/>
      <c r="E11" s="9"/>
      <c r="F11" s="9"/>
      <c r="G11" s="9"/>
      <c r="H11" s="9"/>
      <c r="I11" s="9"/>
      <c r="J11" s="9"/>
    </row>
    <row r="12" spans="1:10" ht="17.25" thickBot="1">
      <c r="A12" s="7" t="s">
        <v>2</v>
      </c>
      <c r="C12" s="9"/>
      <c r="D12" s="9"/>
      <c r="E12" s="9"/>
      <c r="F12" s="9"/>
      <c r="G12" s="9"/>
      <c r="H12" s="9"/>
      <c r="I12" s="9"/>
      <c r="J12" s="9"/>
    </row>
    <row r="13" spans="1:10" ht="27.75" customHeight="1">
      <c r="B13" s="15" t="s">
        <v>3</v>
      </c>
      <c r="C13" s="15" t="s">
        <v>4</v>
      </c>
      <c r="D13" s="15" t="s">
        <v>5</v>
      </c>
      <c r="E13" s="15" t="s">
        <v>6</v>
      </c>
      <c r="F13" s="15" t="s">
        <v>7</v>
      </c>
      <c r="G13" s="15" t="s">
        <v>8</v>
      </c>
      <c r="H13" s="15" t="s">
        <v>9</v>
      </c>
      <c r="I13" s="15" t="s">
        <v>10</v>
      </c>
      <c r="J13" s="16" t="s">
        <v>11</v>
      </c>
    </row>
    <row r="14" spans="1:10" ht="27.75" customHeight="1">
      <c r="B14" s="15" t="s">
        <v>776</v>
      </c>
      <c r="C14" s="36"/>
      <c r="D14" s="36">
        <v>2919000.35</v>
      </c>
      <c r="E14" s="36">
        <v>6610366</v>
      </c>
      <c r="F14" s="36">
        <v>12491117.539999999</v>
      </c>
      <c r="G14" s="36"/>
      <c r="H14" s="36"/>
      <c r="I14" s="36"/>
      <c r="J14" s="35">
        <f>SUM(C14:I14)</f>
        <v>22020483.890000001</v>
      </c>
    </row>
    <row r="15" spans="1:10" ht="27.75" customHeight="1">
      <c r="B15" s="15" t="s">
        <v>777</v>
      </c>
      <c r="C15" s="36"/>
      <c r="D15" s="36"/>
      <c r="E15" s="36"/>
      <c r="F15" s="36">
        <v>3450000</v>
      </c>
      <c r="G15" s="36"/>
      <c r="H15" s="36"/>
      <c r="I15" s="36"/>
      <c r="J15" s="35">
        <f t="shared" ref="J15:J21" si="0">SUM(C15:I15)</f>
        <v>3450000</v>
      </c>
    </row>
    <row r="16" spans="1:10" ht="27.75" customHeight="1">
      <c r="B16" s="15" t="s">
        <v>778</v>
      </c>
      <c r="C16" s="36"/>
      <c r="D16" s="36"/>
      <c r="E16" s="36"/>
      <c r="F16" s="36">
        <v>810000</v>
      </c>
      <c r="G16" s="36"/>
      <c r="H16" s="36"/>
      <c r="I16" s="36"/>
      <c r="J16" s="35">
        <f t="shared" si="0"/>
        <v>810000</v>
      </c>
    </row>
    <row r="17" spans="1:10" ht="27.75" customHeight="1">
      <c r="B17" s="15" t="s">
        <v>779</v>
      </c>
      <c r="C17" s="36"/>
      <c r="D17" s="36">
        <f>3660000+490000</f>
        <v>4150000</v>
      </c>
      <c r="E17" s="36">
        <v>490000</v>
      </c>
      <c r="F17" s="36">
        <v>637000</v>
      </c>
      <c r="G17" s="36"/>
      <c r="H17" s="36"/>
      <c r="I17" s="36"/>
      <c r="J17" s="35">
        <f>SUM(C17:I17)</f>
        <v>5277000</v>
      </c>
    </row>
    <row r="18" spans="1:10" ht="27.75" customHeight="1">
      <c r="B18" s="15" t="s">
        <v>780</v>
      </c>
      <c r="C18" s="36"/>
      <c r="D18" s="36">
        <v>142000</v>
      </c>
      <c r="E18" s="36">
        <v>142000</v>
      </c>
      <c r="F18" s="36">
        <v>67360</v>
      </c>
      <c r="G18" s="36"/>
      <c r="H18" s="36"/>
      <c r="I18" s="36"/>
      <c r="J18" s="35">
        <f t="shared" si="0"/>
        <v>351360</v>
      </c>
    </row>
    <row r="19" spans="1:10" ht="27.75" customHeight="1">
      <c r="B19" s="15" t="s">
        <v>781</v>
      </c>
      <c r="C19" s="36"/>
      <c r="D19" s="36">
        <v>514000</v>
      </c>
      <c r="E19" s="36">
        <v>1028000</v>
      </c>
      <c r="F19" s="36">
        <v>154200</v>
      </c>
      <c r="G19" s="36"/>
      <c r="H19" s="36"/>
      <c r="I19" s="36"/>
      <c r="J19" s="35">
        <f t="shared" si="0"/>
        <v>1696200</v>
      </c>
    </row>
    <row r="20" spans="1:10" ht="27.75" customHeight="1">
      <c r="B20" s="15" t="s">
        <v>782</v>
      </c>
      <c r="C20" s="36"/>
      <c r="D20" s="36"/>
      <c r="E20" s="36"/>
      <c r="F20" s="36">
        <v>1440000</v>
      </c>
      <c r="G20" s="36"/>
      <c r="H20" s="36"/>
      <c r="I20" s="36"/>
      <c r="J20" s="35">
        <f t="shared" si="0"/>
        <v>1440000</v>
      </c>
    </row>
    <row r="21" spans="1:10" ht="27.75" customHeight="1">
      <c r="B21" s="15" t="s">
        <v>200</v>
      </c>
      <c r="C21" s="36"/>
      <c r="D21" s="36">
        <v>3464525</v>
      </c>
      <c r="E21" s="36"/>
      <c r="F21" s="36">
        <v>1395430</v>
      </c>
      <c r="G21" s="36"/>
      <c r="H21" s="36"/>
      <c r="I21" s="36"/>
      <c r="J21" s="35">
        <f t="shared" si="0"/>
        <v>4859955</v>
      </c>
    </row>
    <row r="22" spans="1:10">
      <c r="B22" s="15" t="s">
        <v>11</v>
      </c>
      <c r="C22" s="105">
        <f t="shared" ref="C22:J22" si="1">SUM(C14:C21)</f>
        <v>0</v>
      </c>
      <c r="D22" s="105">
        <f t="shared" si="1"/>
        <v>11189525.35</v>
      </c>
      <c r="E22" s="105">
        <f t="shared" si="1"/>
        <v>8270366</v>
      </c>
      <c r="F22" s="105">
        <f t="shared" si="1"/>
        <v>20445107.539999999</v>
      </c>
      <c r="G22" s="105">
        <f t="shared" si="1"/>
        <v>0</v>
      </c>
      <c r="H22" s="105">
        <f t="shared" si="1"/>
        <v>0</v>
      </c>
      <c r="I22" s="105">
        <f t="shared" si="1"/>
        <v>0</v>
      </c>
      <c r="J22" s="104">
        <f t="shared" si="1"/>
        <v>39904998.890000001</v>
      </c>
    </row>
    <row r="23" spans="1:10" ht="17.25" thickBot="1"/>
    <row r="24" spans="1:10" ht="17.25" thickBot="1">
      <c r="A24" s="7" t="s">
        <v>116</v>
      </c>
      <c r="B24" s="9"/>
      <c r="C24" s="9"/>
      <c r="D24" s="9"/>
      <c r="E24" s="9"/>
      <c r="F24" s="9"/>
      <c r="G24" s="9"/>
      <c r="H24" s="9"/>
      <c r="I24" s="9"/>
    </row>
    <row r="25" spans="1:10">
      <c r="B25" s="80" t="s">
        <v>13</v>
      </c>
      <c r="C25" s="80" t="s">
        <v>14</v>
      </c>
      <c r="D25" s="80" t="s">
        <v>15</v>
      </c>
      <c r="E25" s="80" t="s">
        <v>16</v>
      </c>
      <c r="F25" s="80" t="s">
        <v>17</v>
      </c>
      <c r="G25" s="9"/>
      <c r="I25" s="9"/>
    </row>
    <row r="26" spans="1:10" ht="45">
      <c r="B26" s="609" t="s">
        <v>783</v>
      </c>
      <c r="C26" s="339" t="s">
        <v>784</v>
      </c>
      <c r="D26" s="204">
        <v>864781.56</v>
      </c>
      <c r="E26" s="204">
        <v>580872.24</v>
      </c>
      <c r="F26" s="205">
        <v>1</v>
      </c>
      <c r="G26" s="9"/>
      <c r="H26" s="9"/>
      <c r="I26" s="9"/>
    </row>
    <row r="27" spans="1:10" ht="45">
      <c r="B27" s="610"/>
      <c r="C27" s="339" t="s">
        <v>785</v>
      </c>
      <c r="D27" s="204">
        <v>3446110.47</v>
      </c>
      <c r="E27" s="204">
        <v>3303684.05</v>
      </c>
      <c r="F27" s="205">
        <v>1</v>
      </c>
      <c r="G27" s="93"/>
      <c r="H27" s="9"/>
      <c r="I27" s="9"/>
    </row>
    <row r="28" spans="1:10" ht="45">
      <c r="B28" s="610"/>
      <c r="C28" s="339" t="s">
        <v>786</v>
      </c>
      <c r="D28" s="204">
        <v>144026.67000000001</v>
      </c>
      <c r="E28" s="204">
        <v>131125.28</v>
      </c>
      <c r="F28" s="205">
        <v>1</v>
      </c>
      <c r="G28" s="93"/>
      <c r="H28" s="9"/>
      <c r="I28" s="9"/>
    </row>
    <row r="29" spans="1:10" ht="75">
      <c r="B29" s="610"/>
      <c r="C29" s="339" t="s">
        <v>787</v>
      </c>
      <c r="D29" s="204">
        <v>946228.62</v>
      </c>
      <c r="E29" s="204">
        <v>574503.73</v>
      </c>
      <c r="F29" s="205">
        <v>1</v>
      </c>
      <c r="G29" s="93"/>
      <c r="H29" s="9"/>
      <c r="I29" s="9"/>
    </row>
    <row r="30" spans="1:10" ht="90">
      <c r="B30" s="610"/>
      <c r="C30" s="339" t="s">
        <v>788</v>
      </c>
      <c r="D30" s="204">
        <v>1966187.29</v>
      </c>
      <c r="E30" s="204">
        <v>1966187.29</v>
      </c>
      <c r="F30" s="205">
        <v>1</v>
      </c>
      <c r="G30" s="93"/>
      <c r="H30" s="9"/>
      <c r="I30" s="9"/>
    </row>
    <row r="31" spans="1:10" ht="75">
      <c r="B31" s="610"/>
      <c r="C31" s="339" t="s">
        <v>789</v>
      </c>
      <c r="D31" s="204">
        <v>3354170.3</v>
      </c>
      <c r="E31" s="204">
        <v>3354170.3</v>
      </c>
      <c r="F31" s="205">
        <v>1</v>
      </c>
      <c r="G31" s="93"/>
      <c r="H31" s="9"/>
      <c r="I31" s="9"/>
    </row>
    <row r="32" spans="1:10" ht="60">
      <c r="B32" s="610"/>
      <c r="C32" s="339" t="s">
        <v>790</v>
      </c>
      <c r="D32" s="204">
        <v>4219321.4000000004</v>
      </c>
      <c r="E32" s="204">
        <v>4219321.4000000004</v>
      </c>
      <c r="F32" s="205">
        <v>1</v>
      </c>
      <c r="G32" s="93"/>
      <c r="H32" s="9"/>
      <c r="I32" s="9"/>
    </row>
    <row r="33" spans="2:9" ht="60">
      <c r="B33" s="610"/>
      <c r="C33" s="339" t="s">
        <v>1088</v>
      </c>
      <c r="D33" s="204">
        <v>133659.16</v>
      </c>
      <c r="E33" s="204">
        <v>122912.96000000001</v>
      </c>
      <c r="F33" s="205">
        <v>1</v>
      </c>
      <c r="G33" s="93"/>
      <c r="H33" s="9"/>
      <c r="I33" s="9"/>
    </row>
    <row r="34" spans="2:9" ht="90">
      <c r="B34" s="610"/>
      <c r="C34" s="339" t="s">
        <v>1089</v>
      </c>
      <c r="D34" s="204">
        <v>2660603.2200000002</v>
      </c>
      <c r="E34" s="204">
        <v>1543000</v>
      </c>
      <c r="F34" s="205">
        <v>1</v>
      </c>
      <c r="G34" s="93"/>
      <c r="H34" s="9"/>
      <c r="I34" s="9"/>
    </row>
    <row r="35" spans="2:9" ht="90">
      <c r="B35" s="610"/>
      <c r="C35" s="338" t="s">
        <v>1115</v>
      </c>
      <c r="D35" s="204">
        <v>1865441.77</v>
      </c>
      <c r="E35" s="204">
        <v>1865441.77</v>
      </c>
      <c r="F35" s="205">
        <v>1</v>
      </c>
      <c r="G35" s="93"/>
      <c r="H35" s="9"/>
      <c r="I35" s="9"/>
    </row>
    <row r="36" spans="2:9" ht="135">
      <c r="B36" s="611"/>
      <c r="C36" s="339" t="s">
        <v>791</v>
      </c>
      <c r="D36" s="204">
        <v>1116211.81</v>
      </c>
      <c r="E36" s="204">
        <v>1116211.81</v>
      </c>
      <c r="F36" s="205">
        <v>1</v>
      </c>
      <c r="G36" s="93"/>
      <c r="H36" s="9"/>
      <c r="I36" s="9"/>
    </row>
    <row r="37" spans="2:9" ht="105">
      <c r="B37" s="427" t="s">
        <v>826</v>
      </c>
      <c r="C37" s="338" t="s">
        <v>1116</v>
      </c>
      <c r="D37" s="204">
        <v>3450000</v>
      </c>
      <c r="E37" s="204"/>
      <c r="F37" s="205"/>
      <c r="G37" s="93"/>
      <c r="H37" s="9"/>
      <c r="I37" s="9"/>
    </row>
    <row r="38" spans="2:9" ht="30">
      <c r="B38" s="152" t="s">
        <v>792</v>
      </c>
      <c r="C38" s="339" t="s">
        <v>793</v>
      </c>
      <c r="D38" s="204">
        <v>839973.32</v>
      </c>
      <c r="E38" s="204">
        <v>839973.32</v>
      </c>
      <c r="F38" s="205">
        <v>1</v>
      </c>
      <c r="G38" s="93"/>
      <c r="H38" s="9"/>
      <c r="I38" s="9"/>
    </row>
    <row r="39" spans="2:9" ht="30">
      <c r="B39" s="617" t="s">
        <v>794</v>
      </c>
      <c r="C39" s="206" t="s">
        <v>795</v>
      </c>
      <c r="D39" s="207">
        <v>3538000</v>
      </c>
      <c r="E39" s="208">
        <v>23057.7</v>
      </c>
      <c r="F39" s="396">
        <v>3</v>
      </c>
      <c r="G39" s="93"/>
      <c r="H39" s="9"/>
      <c r="I39" s="9"/>
    </row>
    <row r="40" spans="2:9" ht="30">
      <c r="B40" s="618"/>
      <c r="C40" s="139" t="s">
        <v>796</v>
      </c>
      <c r="D40" s="209">
        <v>18009.919999999998</v>
      </c>
      <c r="E40" s="210">
        <v>18009.919999999998</v>
      </c>
      <c r="F40" s="205">
        <v>1</v>
      </c>
      <c r="G40" s="93"/>
      <c r="H40" s="9"/>
      <c r="I40" s="9"/>
    </row>
    <row r="41" spans="2:9">
      <c r="B41" s="211" t="s">
        <v>797</v>
      </c>
      <c r="C41" s="139" t="s">
        <v>798</v>
      </c>
      <c r="D41" s="209">
        <v>351360</v>
      </c>
      <c r="E41" s="210">
        <v>3120</v>
      </c>
      <c r="F41" s="205">
        <v>13</v>
      </c>
      <c r="G41" s="93"/>
      <c r="H41" s="9"/>
      <c r="I41" s="9"/>
    </row>
    <row r="42" spans="2:9" ht="30">
      <c r="B42" s="97" t="s">
        <v>799</v>
      </c>
      <c r="C42" s="340" t="s">
        <v>800</v>
      </c>
      <c r="D42" s="212">
        <v>1696200</v>
      </c>
      <c r="E42" s="213"/>
      <c r="F42" s="205"/>
      <c r="G42" s="93"/>
      <c r="H42" s="9"/>
      <c r="I42" s="9"/>
    </row>
    <row r="43" spans="2:9">
      <c r="B43" s="459" t="s">
        <v>1117</v>
      </c>
      <c r="C43" s="139" t="s">
        <v>1118</v>
      </c>
      <c r="D43" s="212">
        <v>225000</v>
      </c>
      <c r="E43" s="213">
        <v>225000</v>
      </c>
      <c r="F43" s="205">
        <v>1</v>
      </c>
      <c r="G43" s="93"/>
      <c r="H43" s="9"/>
      <c r="I43" s="9"/>
    </row>
    <row r="44" spans="2:9" ht="120">
      <c r="B44" s="461"/>
      <c r="C44" s="338" t="s">
        <v>1119</v>
      </c>
      <c r="D44" s="212">
        <v>1061528.72</v>
      </c>
      <c r="E44" s="213"/>
      <c r="F44" s="205"/>
      <c r="G44" s="93"/>
      <c r="H44" s="9"/>
      <c r="I44" s="9"/>
    </row>
    <row r="45" spans="2:9" ht="105">
      <c r="B45" s="459" t="s">
        <v>209</v>
      </c>
      <c r="C45" s="339" t="s">
        <v>801</v>
      </c>
      <c r="D45" s="209">
        <v>3464415.02</v>
      </c>
      <c r="E45" s="209">
        <v>3464415.02</v>
      </c>
      <c r="F45" s="205">
        <v>1</v>
      </c>
      <c r="G45" s="93"/>
      <c r="H45" s="9"/>
      <c r="I45" s="9"/>
    </row>
    <row r="46" spans="2:9" ht="120">
      <c r="B46" s="460"/>
      <c r="C46" s="339" t="s">
        <v>802</v>
      </c>
      <c r="D46" s="212">
        <v>1395383</v>
      </c>
      <c r="E46" s="212">
        <v>1395383</v>
      </c>
      <c r="F46" s="205">
        <v>1</v>
      </c>
      <c r="G46" s="93"/>
      <c r="H46" s="9"/>
      <c r="I46" s="9"/>
    </row>
    <row r="47" spans="2:9" ht="15.75" customHeight="1">
      <c r="B47" s="62" t="s">
        <v>11</v>
      </c>
      <c r="C47" s="62">
        <v>21</v>
      </c>
      <c r="D47" s="214">
        <f>SUM(D26:D46)</f>
        <v>36756612.25</v>
      </c>
      <c r="E47" s="215">
        <f>SUM(E26:E46)</f>
        <v>24746389.790000003</v>
      </c>
      <c r="F47" s="341">
        <f>SUM(F26:F46)</f>
        <v>32</v>
      </c>
      <c r="G47" s="93"/>
      <c r="H47" s="9"/>
      <c r="I47" s="9"/>
    </row>
    <row r="48" spans="2:9">
      <c r="B48" s="92"/>
      <c r="C48" s="93"/>
      <c r="D48" s="93"/>
      <c r="E48" s="93"/>
      <c r="F48" s="93"/>
      <c r="G48" s="93"/>
      <c r="H48" s="9"/>
      <c r="I48" s="9"/>
    </row>
    <row r="49" spans="1:9">
      <c r="B49" s="92"/>
      <c r="C49" s="93"/>
      <c r="D49" s="93"/>
      <c r="E49" s="93"/>
      <c r="F49" s="93"/>
      <c r="G49" s="93"/>
      <c r="H49" s="9"/>
      <c r="I49" s="9"/>
    </row>
    <row r="50" spans="1:9">
      <c r="B50" s="9"/>
      <c r="C50" s="9"/>
      <c r="D50" s="9"/>
      <c r="E50" s="9"/>
      <c r="F50" s="9"/>
      <c r="G50" s="9"/>
      <c r="H50" s="9"/>
      <c r="I50" s="9"/>
    </row>
    <row r="51" spans="1:9" ht="45">
      <c r="B51" s="117" t="s">
        <v>19</v>
      </c>
      <c r="C51" s="117" t="s">
        <v>20</v>
      </c>
      <c r="D51" s="117" t="s">
        <v>15</v>
      </c>
      <c r="E51" s="117" t="s">
        <v>16</v>
      </c>
      <c r="F51" s="117" t="s">
        <v>22</v>
      </c>
      <c r="G51" s="117" t="s">
        <v>23</v>
      </c>
      <c r="H51" s="117" t="s">
        <v>24</v>
      </c>
      <c r="I51" s="9"/>
    </row>
    <row r="52" spans="1:9">
      <c r="B52" s="16" t="s">
        <v>803</v>
      </c>
      <c r="C52" s="35">
        <f>J14</f>
        <v>22020483.890000001</v>
      </c>
      <c r="D52" s="360">
        <f>SUM(D26:D36)</f>
        <v>20716742.27</v>
      </c>
      <c r="E52" s="360">
        <f>SUM(E26:E36)</f>
        <v>18777430.830000002</v>
      </c>
      <c r="F52" s="91">
        <f>D52/C52</f>
        <v>0.94079414301190445</v>
      </c>
      <c r="G52" s="91">
        <f>E52/D52</f>
        <v>0.9063891699416311</v>
      </c>
      <c r="H52" s="91">
        <f>E52/C52</f>
        <v>0.85272562237050831</v>
      </c>
      <c r="I52" s="9"/>
    </row>
    <row r="53" spans="1:9">
      <c r="B53" s="16" t="s">
        <v>804</v>
      </c>
      <c r="C53" s="35">
        <f>J15+J1</f>
        <v>3450000</v>
      </c>
      <c r="D53" s="360">
        <f>SUM(D37)</f>
        <v>3450000</v>
      </c>
      <c r="E53" s="16">
        <v>0</v>
      </c>
      <c r="F53" s="91">
        <f t="shared" ref="F53:G58" si="2">D53/C53</f>
        <v>1</v>
      </c>
      <c r="G53" s="91">
        <v>0</v>
      </c>
      <c r="H53" s="91">
        <f t="shared" ref="H53:H58" si="3">E53/C53</f>
        <v>0</v>
      </c>
      <c r="I53" s="9"/>
    </row>
    <row r="54" spans="1:9">
      <c r="B54" s="16" t="s">
        <v>645</v>
      </c>
      <c r="C54" s="35">
        <f>J16</f>
        <v>810000</v>
      </c>
      <c r="D54" s="360">
        <f>D38</f>
        <v>839973.32</v>
      </c>
      <c r="E54" s="360">
        <f>E38</f>
        <v>839973.32</v>
      </c>
      <c r="F54" s="91">
        <f t="shared" si="2"/>
        <v>1.0370040987654321</v>
      </c>
      <c r="G54" s="91">
        <v>0</v>
      </c>
      <c r="H54" s="91">
        <f t="shared" si="3"/>
        <v>1.0370040987654321</v>
      </c>
      <c r="I54" s="9"/>
    </row>
    <row r="55" spans="1:9">
      <c r="B55" s="16" t="s">
        <v>805</v>
      </c>
      <c r="C55" s="179">
        <f>J17+J18+J19</f>
        <v>7324560</v>
      </c>
      <c r="D55" s="360">
        <f>SUM(D39:D44)</f>
        <v>6890098.6399999997</v>
      </c>
      <c r="E55" s="360">
        <f>SUM(E39:E42)</f>
        <v>44187.619999999995</v>
      </c>
      <c r="F55" s="91">
        <f t="shared" si="2"/>
        <v>0.94068430595148378</v>
      </c>
      <c r="G55" s="91">
        <f t="shared" si="2"/>
        <v>6.4132057186339492E-3</v>
      </c>
      <c r="H55" s="91">
        <f t="shared" si="3"/>
        <v>6.0328019703572633E-3</v>
      </c>
      <c r="I55" s="9"/>
    </row>
    <row r="56" spans="1:9">
      <c r="B56" s="16" t="s">
        <v>106</v>
      </c>
      <c r="C56" s="179">
        <f>J20</f>
        <v>1440000</v>
      </c>
      <c r="D56" s="360">
        <v>0</v>
      </c>
      <c r="E56" s="360">
        <v>0</v>
      </c>
      <c r="F56" s="91">
        <f t="shared" si="2"/>
        <v>0</v>
      </c>
      <c r="G56" s="91">
        <v>0</v>
      </c>
      <c r="H56" s="91">
        <v>0</v>
      </c>
      <c r="I56" s="9"/>
    </row>
    <row r="57" spans="1:9">
      <c r="B57" s="99" t="s">
        <v>289</v>
      </c>
      <c r="C57" s="46">
        <f>J21</f>
        <v>4859955</v>
      </c>
      <c r="D57" s="217">
        <f>SUM(D45:D46)</f>
        <v>4859798.0199999996</v>
      </c>
      <c r="E57" s="217">
        <f>SUM(E45:E46)</f>
        <v>4859798.0199999996</v>
      </c>
      <c r="F57" s="91">
        <f t="shared" si="2"/>
        <v>0.99996769928939666</v>
      </c>
      <c r="G57" s="91">
        <f t="shared" si="2"/>
        <v>1</v>
      </c>
      <c r="H57" s="91">
        <f t="shared" si="3"/>
        <v>0.99996769928939666</v>
      </c>
      <c r="I57" s="9"/>
    </row>
    <row r="58" spans="1:9">
      <c r="B58" s="45"/>
      <c r="C58" s="46">
        <f>SUM(C52:C57)</f>
        <v>39904998.890000001</v>
      </c>
      <c r="D58" s="217">
        <f>SUM(D52:D57)</f>
        <v>36756612.25</v>
      </c>
      <c r="E58" s="217">
        <f>SUM(E52:E57)</f>
        <v>24521389.790000003</v>
      </c>
      <c r="F58" s="91">
        <f t="shared" si="2"/>
        <v>0.92110295131999187</v>
      </c>
      <c r="G58" s="91">
        <f t="shared" si="2"/>
        <v>0.66712866852956509</v>
      </c>
      <c r="H58" s="91">
        <f t="shared" si="3"/>
        <v>0.61449418549275903</v>
      </c>
      <c r="I58" s="9"/>
    </row>
    <row r="59" spans="1:9" ht="17.25" thickBot="1"/>
    <row r="60" spans="1:9" ht="17.25" thickBot="1">
      <c r="A60" s="20" t="s">
        <v>175</v>
      </c>
    </row>
    <row r="61" spans="1:9">
      <c r="B61" s="21" t="s">
        <v>13</v>
      </c>
      <c r="C61" s="22" t="s">
        <v>14</v>
      </c>
      <c r="D61" s="23" t="s">
        <v>16</v>
      </c>
      <c r="E61" s="23" t="s">
        <v>17</v>
      </c>
      <c r="F61" s="445" t="s">
        <v>26</v>
      </c>
      <c r="G61" s="445"/>
      <c r="H61" s="445"/>
      <c r="I61" s="445"/>
    </row>
    <row r="62" spans="1:9" ht="30">
      <c r="B62" s="434" t="s">
        <v>783</v>
      </c>
      <c r="C62" s="135" t="s">
        <v>806</v>
      </c>
      <c r="D62" s="313">
        <f>148246.58+44120+190201.48</f>
        <v>382568.06</v>
      </c>
      <c r="E62" s="314">
        <v>2</v>
      </c>
      <c r="F62" s="464" t="s">
        <v>807</v>
      </c>
      <c r="G62" s="464"/>
      <c r="H62" s="464"/>
      <c r="I62" s="464"/>
    </row>
    <row r="63" spans="1:9" ht="45">
      <c r="B63" s="616"/>
      <c r="C63" s="135" t="s">
        <v>808</v>
      </c>
      <c r="D63" s="313">
        <v>1543217.6</v>
      </c>
      <c r="E63" s="314">
        <v>1</v>
      </c>
      <c r="F63" s="466" t="s">
        <v>809</v>
      </c>
      <c r="G63" s="466"/>
      <c r="H63" s="466"/>
      <c r="I63" s="466"/>
    </row>
    <row r="64" spans="1:9" ht="30">
      <c r="B64" s="616"/>
      <c r="C64" s="135" t="s">
        <v>810</v>
      </c>
      <c r="D64" s="313">
        <f>1827507.83+40000+82310+310387.75+187036.55+204881.24+261134.48+288023.88+284886.81+283196.25</f>
        <v>3769364.79</v>
      </c>
      <c r="E64" s="314">
        <v>10</v>
      </c>
      <c r="F64" s="612" t="s">
        <v>811</v>
      </c>
      <c r="G64" s="612"/>
      <c r="H64" s="612"/>
      <c r="I64" s="612"/>
    </row>
    <row r="65" spans="2:9" ht="47.25">
      <c r="B65" s="616"/>
      <c r="C65" s="315" t="s">
        <v>812</v>
      </c>
      <c r="D65" s="313">
        <v>2728107.55</v>
      </c>
      <c r="E65" s="314">
        <v>4</v>
      </c>
      <c r="F65" s="613" t="s">
        <v>813</v>
      </c>
      <c r="G65" s="614"/>
      <c r="H65" s="614"/>
      <c r="I65" s="615"/>
    </row>
    <row r="66" spans="2:9" ht="60">
      <c r="B66" s="435"/>
      <c r="C66" s="355" t="s">
        <v>814</v>
      </c>
      <c r="D66" s="313">
        <v>1918770</v>
      </c>
      <c r="E66" s="314">
        <v>4</v>
      </c>
      <c r="F66" s="613" t="s">
        <v>815</v>
      </c>
      <c r="G66" s="614"/>
      <c r="H66" s="614"/>
      <c r="I66" s="615"/>
    </row>
    <row r="67" spans="2:9" ht="30">
      <c r="B67" s="604" t="s">
        <v>816</v>
      </c>
      <c r="C67" s="135" t="s">
        <v>817</v>
      </c>
      <c r="D67" s="313">
        <f>14216.53+7966.64+7681.92</f>
        <v>29865.090000000004</v>
      </c>
      <c r="E67" s="314">
        <v>2</v>
      </c>
      <c r="F67" s="619" t="s">
        <v>818</v>
      </c>
      <c r="G67" s="619"/>
      <c r="H67" s="619"/>
      <c r="I67" s="619"/>
    </row>
    <row r="68" spans="2:9" ht="45">
      <c r="B68" s="626"/>
      <c r="C68" s="135" t="s">
        <v>819</v>
      </c>
      <c r="D68" s="313">
        <v>165815.97</v>
      </c>
      <c r="E68" s="253">
        <v>1</v>
      </c>
      <c r="F68" s="627" t="s">
        <v>820</v>
      </c>
      <c r="G68" s="627"/>
      <c r="H68" s="627"/>
      <c r="I68" s="627"/>
    </row>
    <row r="69" spans="2:9" ht="45">
      <c r="B69" s="626"/>
      <c r="C69" s="135" t="s">
        <v>821</v>
      </c>
      <c r="D69" s="313">
        <v>2442199.7400000002</v>
      </c>
      <c r="E69" s="253">
        <v>1</v>
      </c>
      <c r="F69" s="570" t="s">
        <v>822</v>
      </c>
      <c r="G69" s="571"/>
      <c r="H69" s="571"/>
      <c r="I69" s="572"/>
    </row>
    <row r="70" spans="2:9" ht="60">
      <c r="B70" s="626"/>
      <c r="C70" s="27" t="s">
        <v>823</v>
      </c>
      <c r="D70" s="313">
        <v>1178280</v>
      </c>
      <c r="E70" s="253">
        <v>1</v>
      </c>
      <c r="F70" s="623" t="s">
        <v>824</v>
      </c>
      <c r="G70" s="624"/>
      <c r="H70" s="624"/>
      <c r="I70" s="625"/>
    </row>
    <row r="71" spans="2:9" ht="60">
      <c r="B71" s="605"/>
      <c r="C71" s="32" t="s">
        <v>825</v>
      </c>
      <c r="D71" s="313">
        <v>1875500</v>
      </c>
      <c r="E71" s="253">
        <v>1</v>
      </c>
      <c r="F71" s="623" t="s">
        <v>824</v>
      </c>
      <c r="G71" s="624"/>
      <c r="H71" s="624"/>
      <c r="I71" s="625"/>
    </row>
    <row r="72" spans="2:9" ht="31.5">
      <c r="B72" s="620" t="s">
        <v>826</v>
      </c>
      <c r="C72" s="417" t="s">
        <v>827</v>
      </c>
      <c r="D72" s="313">
        <v>385677.17</v>
      </c>
      <c r="E72" s="253">
        <v>14</v>
      </c>
      <c r="F72" s="623" t="s">
        <v>828</v>
      </c>
      <c r="G72" s="624"/>
      <c r="H72" s="624"/>
      <c r="I72" s="625"/>
    </row>
    <row r="73" spans="2:9" ht="45" customHeight="1">
      <c r="B73" s="621"/>
      <c r="C73" s="32" t="s">
        <v>829</v>
      </c>
      <c r="D73" s="313">
        <v>128000</v>
      </c>
      <c r="E73" s="253">
        <v>1</v>
      </c>
      <c r="F73" s="623" t="s">
        <v>830</v>
      </c>
      <c r="G73" s="624"/>
      <c r="H73" s="624"/>
      <c r="I73" s="625"/>
    </row>
    <row r="74" spans="2:9" ht="16.5" customHeight="1">
      <c r="B74" s="622"/>
      <c r="C74" s="32" t="s">
        <v>831</v>
      </c>
      <c r="D74" s="313">
        <v>306380.48</v>
      </c>
      <c r="E74" s="253">
        <v>56</v>
      </c>
      <c r="F74" s="623" t="s">
        <v>832</v>
      </c>
      <c r="G74" s="624"/>
      <c r="H74" s="624"/>
      <c r="I74" s="625"/>
    </row>
    <row r="75" spans="2:9" ht="30">
      <c r="B75" s="263" t="s">
        <v>792</v>
      </c>
      <c r="C75" s="135" t="s">
        <v>835</v>
      </c>
      <c r="D75" s="313">
        <v>3065891</v>
      </c>
      <c r="E75" s="251">
        <v>16</v>
      </c>
      <c r="F75" s="597" t="s">
        <v>836</v>
      </c>
      <c r="G75" s="598"/>
      <c r="H75" s="598"/>
      <c r="I75" s="599"/>
    </row>
    <row r="76" spans="2:9">
      <c r="B76" s="600" t="s">
        <v>837</v>
      </c>
      <c r="C76" s="316" t="s">
        <v>838</v>
      </c>
      <c r="D76" s="313">
        <v>3838550</v>
      </c>
      <c r="E76" s="253">
        <v>1</v>
      </c>
      <c r="F76" s="477" t="s">
        <v>839</v>
      </c>
      <c r="G76" s="477"/>
      <c r="H76" s="477"/>
      <c r="I76" s="477"/>
    </row>
    <row r="77" spans="2:9">
      <c r="B77" s="600"/>
      <c r="C77" s="316" t="s">
        <v>840</v>
      </c>
      <c r="D77" s="313">
        <v>3103272</v>
      </c>
      <c r="E77" s="251">
        <v>1</v>
      </c>
      <c r="F77" s="477" t="s">
        <v>839</v>
      </c>
      <c r="G77" s="477"/>
      <c r="H77" s="477"/>
      <c r="I77" s="477"/>
    </row>
    <row r="78" spans="2:9" ht="30">
      <c r="B78" s="423" t="s">
        <v>797</v>
      </c>
      <c r="C78" s="355" t="s">
        <v>1137</v>
      </c>
      <c r="D78" s="313">
        <v>107600</v>
      </c>
      <c r="E78" s="251">
        <v>54</v>
      </c>
      <c r="F78" s="606"/>
      <c r="G78" s="607"/>
      <c r="H78" s="607"/>
      <c r="I78" s="608"/>
    </row>
    <row r="79" spans="2:9">
      <c r="B79" s="604" t="s">
        <v>841</v>
      </c>
      <c r="C79" s="316" t="s">
        <v>842</v>
      </c>
      <c r="D79" s="313">
        <v>6631204.7999999998</v>
      </c>
      <c r="E79" s="251">
        <v>1</v>
      </c>
      <c r="F79" s="477" t="s">
        <v>843</v>
      </c>
      <c r="G79" s="477"/>
      <c r="H79" s="477"/>
      <c r="I79" s="477"/>
    </row>
    <row r="80" spans="2:9" ht="75">
      <c r="B80" s="605"/>
      <c r="C80" s="355" t="s">
        <v>1103</v>
      </c>
      <c r="D80" s="313">
        <v>77696.92</v>
      </c>
      <c r="E80" s="251">
        <v>1</v>
      </c>
      <c r="F80" s="477" t="s">
        <v>1104</v>
      </c>
      <c r="G80" s="477"/>
      <c r="H80" s="477"/>
      <c r="I80" s="477"/>
    </row>
    <row r="81" spans="2:9" ht="45" customHeight="1">
      <c r="B81" s="423" t="s">
        <v>209</v>
      </c>
      <c r="C81" s="316" t="s">
        <v>844</v>
      </c>
      <c r="D81" s="313">
        <v>6631204.7999999998</v>
      </c>
      <c r="E81" s="251">
        <v>1</v>
      </c>
      <c r="F81" s="601" t="s">
        <v>845</v>
      </c>
      <c r="G81" s="602"/>
      <c r="H81" s="602"/>
      <c r="I81" s="603"/>
    </row>
    <row r="82" spans="2:9">
      <c r="B82" s="266" t="s">
        <v>11</v>
      </c>
      <c r="C82" s="266">
        <v>20</v>
      </c>
      <c r="D82" s="317">
        <f>SUM(D62:D81)</f>
        <v>40309165.969999999</v>
      </c>
      <c r="E82" s="318">
        <f>SUM(E62:E81)</f>
        <v>173</v>
      </c>
      <c r="F82" s="441"/>
      <c r="G82" s="441"/>
      <c r="H82" s="441"/>
      <c r="I82" s="441"/>
    </row>
  </sheetData>
  <sortState xmlns:xlrd2="http://schemas.microsoft.com/office/spreadsheetml/2017/richdata2" ref="B14:B21">
    <sortCondition ref="B14"/>
  </sortState>
  <mergeCells count="31">
    <mergeCell ref="F67:I67"/>
    <mergeCell ref="B72:B74"/>
    <mergeCell ref="F72:I72"/>
    <mergeCell ref="F73:I73"/>
    <mergeCell ref="F74:I74"/>
    <mergeCell ref="B67:B71"/>
    <mergeCell ref="F71:I71"/>
    <mergeCell ref="F68:I68"/>
    <mergeCell ref="F69:I69"/>
    <mergeCell ref="F70:I70"/>
    <mergeCell ref="B26:B36"/>
    <mergeCell ref="B45:B46"/>
    <mergeCell ref="F64:I64"/>
    <mergeCell ref="F65:I65"/>
    <mergeCell ref="B62:B66"/>
    <mergeCell ref="F66:I66"/>
    <mergeCell ref="B39:B40"/>
    <mergeCell ref="F61:I61"/>
    <mergeCell ref="F62:I62"/>
    <mergeCell ref="F63:I63"/>
    <mergeCell ref="B43:B44"/>
    <mergeCell ref="F75:I75"/>
    <mergeCell ref="B76:B77"/>
    <mergeCell ref="F76:I76"/>
    <mergeCell ref="F77:I77"/>
    <mergeCell ref="F82:I82"/>
    <mergeCell ref="F79:I79"/>
    <mergeCell ref="F81:I81"/>
    <mergeCell ref="B79:B80"/>
    <mergeCell ref="F80:I80"/>
    <mergeCell ref="F78:I78"/>
  </mergeCells>
  <phoneticPr fontId="32" type="noConversion"/>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75"/>
  <sheetViews>
    <sheetView topLeftCell="A62" workbookViewId="0">
      <selection activeCell="C77" sqref="C77"/>
    </sheetView>
  </sheetViews>
  <sheetFormatPr baseColWidth="10" defaultColWidth="11.42578125" defaultRowHeight="16.5"/>
  <cols>
    <col min="1" max="1" width="37.5703125" style="8" customWidth="1"/>
    <col min="2" max="2" width="25" style="8" customWidth="1"/>
    <col min="3" max="3" width="51.5703125" style="8" customWidth="1"/>
    <col min="4" max="5" width="17.140625" style="8" customWidth="1"/>
    <col min="6" max="6" width="18.28515625" style="8" bestFit="1" customWidth="1"/>
    <col min="7" max="10" width="17.140625" style="8" customWidth="1"/>
    <col min="11" max="16384" width="11.42578125" style="8"/>
  </cols>
  <sheetData>
    <row r="1" spans="1:10" ht="17.25" thickBot="1">
      <c r="A1" s="7" t="s">
        <v>0</v>
      </c>
      <c r="B1" s="11" t="s">
        <v>39</v>
      </c>
    </row>
    <row r="2" spans="1:10" ht="17.25" thickBot="1"/>
    <row r="3" spans="1:10" ht="17.25" thickBot="1">
      <c r="A3" s="13" t="s">
        <v>1</v>
      </c>
      <c r="B3" s="10"/>
      <c r="C3" s="12"/>
      <c r="D3" s="12"/>
      <c r="E3" s="12"/>
      <c r="F3" s="12"/>
      <c r="G3" s="12"/>
      <c r="H3" s="12"/>
      <c r="I3" s="12"/>
      <c r="J3" s="12"/>
    </row>
    <row r="4" spans="1:10">
      <c r="A4" s="14"/>
      <c r="B4" s="10" t="s">
        <v>46</v>
      </c>
      <c r="C4" s="12" t="s">
        <v>47</v>
      </c>
      <c r="D4" s="12"/>
      <c r="E4" s="12"/>
      <c r="F4" s="12"/>
      <c r="G4" s="12"/>
      <c r="H4" s="12"/>
      <c r="I4" s="12"/>
      <c r="J4" s="12"/>
    </row>
    <row r="5" spans="1:10">
      <c r="A5" s="10"/>
      <c r="B5" s="10"/>
      <c r="C5" s="12"/>
      <c r="D5" s="12"/>
      <c r="E5" s="12"/>
      <c r="F5" s="12"/>
      <c r="G5" s="12"/>
      <c r="H5" s="12"/>
      <c r="I5" s="12"/>
      <c r="J5" s="12"/>
    </row>
    <row r="6" spans="1:10" ht="17.25" thickBot="1">
      <c r="C6" s="9"/>
      <c r="D6" s="9"/>
      <c r="E6" s="9"/>
      <c r="F6" s="9"/>
      <c r="G6" s="9"/>
      <c r="H6" s="9"/>
      <c r="I6" s="9"/>
      <c r="J6" s="9"/>
    </row>
    <row r="7" spans="1:10" ht="17.25" thickBot="1">
      <c r="A7" s="7" t="s">
        <v>2</v>
      </c>
      <c r="C7" s="9"/>
      <c r="D7" s="9"/>
      <c r="E7" s="9"/>
      <c r="F7" s="9"/>
      <c r="G7" s="9"/>
      <c r="H7" s="9"/>
      <c r="I7" s="9"/>
      <c r="J7" s="9"/>
    </row>
    <row r="8" spans="1:10" ht="27.75" customHeight="1">
      <c r="B8" s="15" t="s">
        <v>3</v>
      </c>
      <c r="C8" s="15" t="s">
        <v>4</v>
      </c>
      <c r="D8" s="15" t="s">
        <v>5</v>
      </c>
      <c r="E8" s="15" t="s">
        <v>6</v>
      </c>
      <c r="F8" s="15" t="s">
        <v>7</v>
      </c>
      <c r="G8" s="15" t="s">
        <v>8</v>
      </c>
      <c r="H8" s="15" t="s">
        <v>9</v>
      </c>
      <c r="I8" s="15" t="s">
        <v>10</v>
      </c>
      <c r="J8" s="16" t="s">
        <v>11</v>
      </c>
    </row>
    <row r="9" spans="1:10" ht="27.75" customHeight="1">
      <c r="B9" s="15" t="s">
        <v>847</v>
      </c>
      <c r="C9" s="36"/>
      <c r="D9" s="36">
        <v>28326110</v>
      </c>
      <c r="E9" s="36">
        <v>34183290</v>
      </c>
      <c r="F9" s="36"/>
      <c r="G9" s="36">
        <v>10582300</v>
      </c>
      <c r="H9" s="36"/>
      <c r="I9" s="36"/>
      <c r="J9" s="35">
        <f>SUM(C9:I9)</f>
        <v>73091700</v>
      </c>
    </row>
    <row r="10" spans="1:10" ht="27.75" customHeight="1">
      <c r="B10" s="15" t="s">
        <v>848</v>
      </c>
      <c r="C10" s="36"/>
      <c r="D10" s="36"/>
      <c r="E10" s="36">
        <v>12305000</v>
      </c>
      <c r="F10" s="36">
        <v>12305000</v>
      </c>
      <c r="G10" s="36"/>
      <c r="H10" s="36"/>
      <c r="I10" s="36"/>
      <c r="J10" s="35">
        <v>24610000</v>
      </c>
    </row>
    <row r="11" spans="1:10">
      <c r="B11" s="15" t="s">
        <v>11</v>
      </c>
      <c r="C11" s="105">
        <f t="shared" ref="C11:J11" si="0">SUM(C9:C10)</f>
        <v>0</v>
      </c>
      <c r="D11" s="105">
        <f t="shared" si="0"/>
        <v>28326110</v>
      </c>
      <c r="E11" s="105">
        <f t="shared" si="0"/>
        <v>46488290</v>
      </c>
      <c r="F11" s="105">
        <f t="shared" si="0"/>
        <v>12305000</v>
      </c>
      <c r="G11" s="105">
        <f t="shared" si="0"/>
        <v>10582300</v>
      </c>
      <c r="H11" s="105">
        <f t="shared" si="0"/>
        <v>0</v>
      </c>
      <c r="I11" s="105">
        <f t="shared" si="0"/>
        <v>0</v>
      </c>
      <c r="J11" s="104">
        <f t="shared" si="0"/>
        <v>97701700</v>
      </c>
    </row>
    <row r="12" spans="1:10" ht="17.25" thickBot="1"/>
    <row r="13" spans="1:10" ht="17.25" thickBot="1">
      <c r="A13" s="7" t="s">
        <v>116</v>
      </c>
      <c r="B13" s="9"/>
      <c r="C13" s="9"/>
      <c r="D13" s="9"/>
      <c r="E13" s="9"/>
      <c r="F13" s="9"/>
      <c r="G13" s="9"/>
      <c r="H13" s="9"/>
      <c r="I13" s="9"/>
    </row>
    <row r="14" spans="1:10">
      <c r="B14" s="38" t="s">
        <v>13</v>
      </c>
      <c r="C14" s="38" t="s">
        <v>14</v>
      </c>
      <c r="D14" s="38" t="s">
        <v>15</v>
      </c>
      <c r="E14" s="38" t="s">
        <v>16</v>
      </c>
      <c r="F14" s="38" t="s">
        <v>17</v>
      </c>
      <c r="G14" s="9"/>
      <c r="H14" s="9"/>
      <c r="I14" s="9"/>
    </row>
    <row r="15" spans="1:10" ht="45">
      <c r="B15" s="628" t="s">
        <v>849</v>
      </c>
      <c r="C15" s="218" t="s">
        <v>850</v>
      </c>
      <c r="D15" s="219">
        <v>3832027.24</v>
      </c>
      <c r="E15" s="220">
        <v>1411656.08</v>
      </c>
      <c r="F15" s="141">
        <v>292</v>
      </c>
      <c r="G15" s="9"/>
      <c r="H15" s="9"/>
      <c r="I15" s="9"/>
    </row>
    <row r="16" spans="1:10" ht="60">
      <c r="B16" s="629"/>
      <c r="C16" s="218" t="s">
        <v>851</v>
      </c>
      <c r="D16" s="219">
        <v>37000000</v>
      </c>
      <c r="E16" s="220">
        <v>37000000</v>
      </c>
      <c r="F16" s="141">
        <v>1816</v>
      </c>
      <c r="G16" s="9"/>
      <c r="H16" s="9"/>
      <c r="I16" s="9"/>
    </row>
    <row r="17" spans="2:9" ht="60">
      <c r="B17" s="629"/>
      <c r="C17" s="218" t="s">
        <v>852</v>
      </c>
      <c r="D17" s="219">
        <v>301412.23</v>
      </c>
      <c r="E17" s="220">
        <v>301412.23</v>
      </c>
      <c r="F17" s="141">
        <v>1</v>
      </c>
      <c r="G17" s="9"/>
      <c r="H17" s="9"/>
      <c r="I17" s="9"/>
    </row>
    <row r="18" spans="2:9" ht="30">
      <c r="B18" s="629"/>
      <c r="C18" s="218" t="s">
        <v>853</v>
      </c>
      <c r="D18" s="219">
        <v>365021</v>
      </c>
      <c r="E18" s="219">
        <v>365021</v>
      </c>
      <c r="F18" s="141">
        <v>1</v>
      </c>
      <c r="G18" s="9"/>
      <c r="H18" s="9"/>
      <c r="I18" s="9"/>
    </row>
    <row r="19" spans="2:9" ht="30">
      <c r="B19" s="629"/>
      <c r="C19" s="218" t="s">
        <v>854</v>
      </c>
      <c r="D19" s="219">
        <v>1985000</v>
      </c>
      <c r="E19" s="219">
        <v>1985000</v>
      </c>
      <c r="F19" s="141">
        <v>1</v>
      </c>
      <c r="G19" s="9"/>
      <c r="H19" s="9"/>
      <c r="I19" s="9"/>
    </row>
    <row r="20" spans="2:9" ht="45">
      <c r="B20" s="629"/>
      <c r="C20" s="218" t="s">
        <v>855</v>
      </c>
      <c r="D20" s="219">
        <v>161896</v>
      </c>
      <c r="E20" s="220">
        <v>161896</v>
      </c>
      <c r="F20" s="141">
        <v>1</v>
      </c>
      <c r="G20" s="93"/>
      <c r="H20" s="9"/>
      <c r="I20" s="9"/>
    </row>
    <row r="21" spans="2:9" ht="45">
      <c r="B21" s="629"/>
      <c r="C21" s="218" t="s">
        <v>856</v>
      </c>
      <c r="D21" s="219">
        <v>88833</v>
      </c>
      <c r="E21" s="220">
        <v>88833</v>
      </c>
      <c r="F21" s="141">
        <v>1</v>
      </c>
      <c r="G21" s="93"/>
      <c r="H21" s="9"/>
      <c r="I21" s="9"/>
    </row>
    <row r="22" spans="2:9" ht="45">
      <c r="B22" s="629"/>
      <c r="C22" s="218" t="s">
        <v>857</v>
      </c>
      <c r="D22" s="219">
        <v>192582</v>
      </c>
      <c r="E22" s="220">
        <v>192582</v>
      </c>
      <c r="F22" s="141">
        <v>1</v>
      </c>
      <c r="G22" s="93"/>
      <c r="H22" s="9"/>
      <c r="I22" s="9"/>
    </row>
    <row r="23" spans="2:9" ht="45">
      <c r="B23" s="629"/>
      <c r="C23" s="218" t="s">
        <v>858</v>
      </c>
      <c r="D23" s="219">
        <v>320735</v>
      </c>
      <c r="E23" s="220">
        <v>320735</v>
      </c>
      <c r="F23" s="141">
        <v>1</v>
      </c>
      <c r="G23" s="93"/>
      <c r="H23" s="9"/>
      <c r="I23" s="9"/>
    </row>
    <row r="24" spans="2:9" ht="45">
      <c r="B24" s="629"/>
      <c r="C24" s="218" t="s">
        <v>859</v>
      </c>
      <c r="D24" s="219">
        <v>161896</v>
      </c>
      <c r="E24" s="220">
        <v>161896</v>
      </c>
      <c r="F24" s="141">
        <v>1</v>
      </c>
      <c r="G24" s="93"/>
      <c r="H24" s="9"/>
      <c r="I24" s="9"/>
    </row>
    <row r="25" spans="2:9" ht="60">
      <c r="B25" s="629"/>
      <c r="C25" s="218" t="s">
        <v>860</v>
      </c>
      <c r="D25" s="219">
        <v>122400</v>
      </c>
      <c r="E25" s="220">
        <v>122400</v>
      </c>
      <c r="F25" s="141">
        <v>1</v>
      </c>
      <c r="G25" s="93"/>
      <c r="H25" s="9"/>
      <c r="I25" s="9"/>
    </row>
    <row r="26" spans="2:9" ht="60">
      <c r="B26" s="629"/>
      <c r="C26" s="218" t="s">
        <v>861</v>
      </c>
      <c r="D26" s="219">
        <v>72459.89</v>
      </c>
      <c r="E26" s="220">
        <v>72459.89</v>
      </c>
      <c r="F26" s="141">
        <v>1</v>
      </c>
      <c r="G26" s="93"/>
      <c r="H26" s="9"/>
      <c r="I26" s="9"/>
    </row>
    <row r="27" spans="2:9" ht="45">
      <c r="B27" s="629"/>
      <c r="C27" s="218" t="s">
        <v>862</v>
      </c>
      <c r="D27" s="219">
        <v>455132</v>
      </c>
      <c r="E27" s="220">
        <v>455132</v>
      </c>
      <c r="F27" s="141">
        <v>1</v>
      </c>
      <c r="G27" s="93"/>
      <c r="H27" s="9"/>
      <c r="I27" s="9"/>
    </row>
    <row r="28" spans="2:9" ht="45">
      <c r="B28" s="629"/>
      <c r="C28" s="218" t="s">
        <v>863</v>
      </c>
      <c r="D28" s="219">
        <v>205210</v>
      </c>
      <c r="E28" s="220">
        <v>205210</v>
      </c>
      <c r="F28" s="141">
        <v>1</v>
      </c>
      <c r="G28" s="93"/>
      <c r="H28" s="9"/>
      <c r="I28" s="9"/>
    </row>
    <row r="29" spans="2:9" ht="45">
      <c r="B29" s="630"/>
      <c r="C29" s="218" t="s">
        <v>864</v>
      </c>
      <c r="D29" s="219">
        <v>641600</v>
      </c>
      <c r="E29" s="220">
        <v>641600</v>
      </c>
      <c r="F29" s="141">
        <v>1</v>
      </c>
      <c r="G29" s="93"/>
      <c r="H29" s="9"/>
      <c r="I29" s="9"/>
    </row>
    <row r="30" spans="2:9" ht="45">
      <c r="B30" s="476" t="s">
        <v>865</v>
      </c>
      <c r="C30" s="135" t="s">
        <v>866</v>
      </c>
      <c r="D30" s="122">
        <v>1153845</v>
      </c>
      <c r="E30" s="122">
        <v>1153845</v>
      </c>
      <c r="F30" s="75">
        <v>1</v>
      </c>
      <c r="G30" s="93"/>
      <c r="H30" s="9"/>
      <c r="I30" s="9"/>
    </row>
    <row r="31" spans="2:9" ht="30">
      <c r="B31" s="631"/>
      <c r="C31" s="135" t="s">
        <v>867</v>
      </c>
      <c r="D31" s="136">
        <v>423332</v>
      </c>
      <c r="E31" s="136">
        <v>423332</v>
      </c>
      <c r="F31" s="75">
        <v>1</v>
      </c>
      <c r="G31" s="93"/>
      <c r="H31" s="9"/>
      <c r="I31" s="9"/>
    </row>
    <row r="32" spans="2:9" ht="30">
      <c r="B32" s="631"/>
      <c r="C32" s="135" t="s">
        <v>868</v>
      </c>
      <c r="D32" s="136">
        <v>1830920</v>
      </c>
      <c r="E32" s="221">
        <v>1830920</v>
      </c>
      <c r="F32" s="75">
        <v>1</v>
      </c>
      <c r="G32" s="93"/>
      <c r="H32" s="9"/>
      <c r="I32" s="9"/>
    </row>
    <row r="33" spans="2:9" ht="45">
      <c r="B33" s="631"/>
      <c r="C33" s="222" t="s">
        <v>869</v>
      </c>
      <c r="D33" s="223">
        <v>99410.51</v>
      </c>
      <c r="E33" s="224">
        <v>99410.51</v>
      </c>
      <c r="F33" s="75">
        <v>1</v>
      </c>
      <c r="G33" s="93"/>
      <c r="H33" s="9"/>
      <c r="I33" s="9"/>
    </row>
    <row r="34" spans="2:9" ht="60">
      <c r="B34" s="631"/>
      <c r="C34" s="222" t="s">
        <v>870</v>
      </c>
      <c r="D34" s="223">
        <v>568328.51</v>
      </c>
      <c r="E34" s="224">
        <v>568328.51</v>
      </c>
      <c r="F34" s="75">
        <v>1</v>
      </c>
      <c r="G34" s="93"/>
      <c r="H34" s="9"/>
      <c r="I34" s="9"/>
    </row>
    <row r="35" spans="2:9" ht="45">
      <c r="B35" s="631"/>
      <c r="C35" s="222" t="s">
        <v>871</v>
      </c>
      <c r="D35" s="223">
        <v>938595</v>
      </c>
      <c r="E35" s="224">
        <v>938595</v>
      </c>
      <c r="F35" s="75">
        <v>1</v>
      </c>
      <c r="G35" s="93"/>
      <c r="H35" s="9"/>
      <c r="I35" s="9"/>
    </row>
    <row r="36" spans="2:9" ht="45">
      <c r="B36" s="631"/>
      <c r="C36" s="222" t="s">
        <v>872</v>
      </c>
      <c r="D36" s="223">
        <v>1502753.22</v>
      </c>
      <c r="E36" s="224">
        <v>1502753.22</v>
      </c>
      <c r="F36" s="75">
        <v>1</v>
      </c>
      <c r="G36" s="93"/>
      <c r="H36" s="9"/>
      <c r="I36" s="9"/>
    </row>
    <row r="37" spans="2:9" ht="60">
      <c r="B37" s="631"/>
      <c r="C37" s="222" t="s">
        <v>873</v>
      </c>
      <c r="D37" s="223">
        <v>1140429</v>
      </c>
      <c r="E37" s="224">
        <v>1140429</v>
      </c>
      <c r="F37" s="75">
        <v>1</v>
      </c>
      <c r="G37" s="93"/>
      <c r="H37" s="9"/>
      <c r="I37" s="9"/>
    </row>
    <row r="38" spans="2:9" ht="60">
      <c r="B38" s="631"/>
      <c r="C38" s="222" t="s">
        <v>874</v>
      </c>
      <c r="D38" s="223">
        <v>311184.77</v>
      </c>
      <c r="E38" s="224">
        <v>311184.77</v>
      </c>
      <c r="F38" s="75">
        <v>1</v>
      </c>
      <c r="G38" s="93"/>
      <c r="H38" s="9"/>
      <c r="I38" s="9"/>
    </row>
    <row r="39" spans="2:9" ht="45">
      <c r="B39" s="631"/>
      <c r="C39" s="222" t="s">
        <v>875</v>
      </c>
      <c r="D39" s="223">
        <v>1162729.02</v>
      </c>
      <c r="E39" s="224">
        <v>1162729.02</v>
      </c>
      <c r="F39" s="75">
        <v>1</v>
      </c>
      <c r="G39" s="93"/>
      <c r="H39" s="9"/>
      <c r="I39" s="9"/>
    </row>
    <row r="40" spans="2:9" ht="45">
      <c r="B40" s="631"/>
      <c r="C40" s="222" t="s">
        <v>876</v>
      </c>
      <c r="D40" s="223">
        <v>88585.35</v>
      </c>
      <c r="E40" s="224">
        <v>88585.35</v>
      </c>
      <c r="F40" s="75">
        <v>1</v>
      </c>
      <c r="G40" s="93"/>
      <c r="H40" s="9"/>
      <c r="I40" s="9"/>
    </row>
    <row r="41" spans="2:9" ht="30">
      <c r="B41" s="631"/>
      <c r="C41" s="222" t="s">
        <v>877</v>
      </c>
      <c r="D41" s="223">
        <v>2262078</v>
      </c>
      <c r="E41" s="224">
        <v>2262078</v>
      </c>
      <c r="F41" s="75">
        <v>1</v>
      </c>
      <c r="G41" s="93"/>
      <c r="H41" s="9"/>
      <c r="I41" s="9"/>
    </row>
    <row r="42" spans="2:9" ht="30">
      <c r="B42" s="631"/>
      <c r="C42" s="222" t="s">
        <v>878</v>
      </c>
      <c r="D42" s="223">
        <v>599802.62</v>
      </c>
      <c r="E42" s="224">
        <v>599802.62</v>
      </c>
      <c r="F42" s="75">
        <v>1</v>
      </c>
      <c r="G42" s="93"/>
      <c r="H42" s="9"/>
      <c r="I42" s="9"/>
    </row>
    <row r="43" spans="2:9" ht="30">
      <c r="B43" s="631"/>
      <c r="C43" s="222" t="s">
        <v>879</v>
      </c>
      <c r="D43" s="223">
        <v>300000</v>
      </c>
      <c r="E43" s="224">
        <v>300000</v>
      </c>
      <c r="F43" s="75">
        <v>1</v>
      </c>
      <c r="G43" s="93"/>
      <c r="H43" s="9"/>
      <c r="I43" s="9"/>
    </row>
    <row r="44" spans="2:9" ht="30">
      <c r="B44" s="631"/>
      <c r="C44" s="222" t="s">
        <v>880</v>
      </c>
      <c r="D44" s="223">
        <v>428753.6</v>
      </c>
      <c r="E44" s="224">
        <v>428753.6</v>
      </c>
      <c r="F44" s="75">
        <v>1</v>
      </c>
      <c r="G44" s="93"/>
      <c r="H44" s="9"/>
      <c r="I44" s="9"/>
    </row>
    <row r="45" spans="2:9" ht="45">
      <c r="B45" s="631"/>
      <c r="C45" s="222" t="s">
        <v>881</v>
      </c>
      <c r="D45" s="223">
        <v>1164352</v>
      </c>
      <c r="E45" s="224">
        <v>1164352</v>
      </c>
      <c r="F45" s="75">
        <v>2</v>
      </c>
      <c r="G45" s="93"/>
      <c r="H45" s="9"/>
      <c r="I45" s="9"/>
    </row>
    <row r="46" spans="2:9" ht="30">
      <c r="B46" s="631"/>
      <c r="C46" s="222" t="s">
        <v>882</v>
      </c>
      <c r="D46" s="223">
        <v>418104</v>
      </c>
      <c r="E46" s="224">
        <v>418104</v>
      </c>
      <c r="F46" s="75">
        <v>1</v>
      </c>
      <c r="G46" s="93"/>
      <c r="H46" s="9"/>
      <c r="I46" s="9"/>
    </row>
    <row r="47" spans="2:9" ht="45">
      <c r="B47" s="631"/>
      <c r="C47" s="222" t="s">
        <v>883</v>
      </c>
      <c r="D47" s="223">
        <v>489063.03</v>
      </c>
      <c r="E47" s="223">
        <v>489063.03</v>
      </c>
      <c r="F47" s="75">
        <v>1</v>
      </c>
      <c r="G47" s="93"/>
      <c r="H47" s="9"/>
      <c r="I47" s="9"/>
    </row>
    <row r="48" spans="2:9" ht="30">
      <c r="B48" s="631"/>
      <c r="C48" s="222" t="s">
        <v>884</v>
      </c>
      <c r="D48" s="223">
        <v>220934</v>
      </c>
      <c r="E48" s="223">
        <v>220934</v>
      </c>
      <c r="F48" s="75">
        <v>1</v>
      </c>
      <c r="G48" s="93"/>
      <c r="H48" s="9"/>
      <c r="I48" s="9"/>
    </row>
    <row r="49" spans="2:9" ht="30">
      <c r="B49" s="631"/>
      <c r="C49" s="222" t="s">
        <v>885</v>
      </c>
      <c r="D49" s="223">
        <v>339633</v>
      </c>
      <c r="E49" s="224">
        <v>339633</v>
      </c>
      <c r="F49" s="75">
        <v>1</v>
      </c>
      <c r="G49" s="93"/>
      <c r="H49" s="9"/>
      <c r="I49" s="9"/>
    </row>
    <row r="50" spans="2:9" ht="30">
      <c r="B50" s="631"/>
      <c r="C50" s="222" t="s">
        <v>886</v>
      </c>
      <c r="D50" s="223">
        <v>231041</v>
      </c>
      <c r="E50" s="224">
        <v>231041</v>
      </c>
      <c r="F50" s="75">
        <v>1</v>
      </c>
      <c r="G50" s="93"/>
      <c r="H50" s="9"/>
      <c r="I50" s="9"/>
    </row>
    <row r="51" spans="2:9" ht="30">
      <c r="B51" s="631"/>
      <c r="C51" s="222" t="s">
        <v>887</v>
      </c>
      <c r="D51" s="223">
        <v>535675</v>
      </c>
      <c r="E51" s="224">
        <v>535675</v>
      </c>
      <c r="F51" s="75">
        <v>1</v>
      </c>
      <c r="G51" s="93"/>
      <c r="H51" s="9"/>
      <c r="I51" s="9"/>
    </row>
    <row r="52" spans="2:9" ht="60">
      <c r="B52" s="631"/>
      <c r="C52" s="222" t="s">
        <v>888</v>
      </c>
      <c r="D52" s="223">
        <v>971859</v>
      </c>
      <c r="E52" s="224">
        <v>971859</v>
      </c>
      <c r="F52" s="75">
        <v>1</v>
      </c>
      <c r="G52" s="93"/>
      <c r="H52" s="9"/>
      <c r="I52" s="9"/>
    </row>
    <row r="53" spans="2:9" ht="45">
      <c r="B53" s="631"/>
      <c r="C53" s="222" t="s">
        <v>889</v>
      </c>
      <c r="D53" s="223">
        <v>481208</v>
      </c>
      <c r="E53" s="224">
        <v>481208</v>
      </c>
      <c r="F53" s="75">
        <v>1</v>
      </c>
      <c r="G53" s="93"/>
      <c r="H53" s="9"/>
      <c r="I53" s="9"/>
    </row>
    <row r="54" spans="2:9" ht="30">
      <c r="B54" s="631"/>
      <c r="C54" s="222" t="s">
        <v>890</v>
      </c>
      <c r="D54" s="223">
        <v>820916</v>
      </c>
      <c r="E54" s="224">
        <v>820916</v>
      </c>
      <c r="F54" s="75">
        <v>1</v>
      </c>
      <c r="G54" s="93"/>
      <c r="H54" s="9"/>
      <c r="I54" s="9"/>
    </row>
    <row r="55" spans="2:9" ht="45">
      <c r="B55" s="631"/>
      <c r="C55" s="222" t="s">
        <v>891</v>
      </c>
      <c r="D55" s="223">
        <v>352268</v>
      </c>
      <c r="E55" s="224">
        <v>352268</v>
      </c>
      <c r="F55" s="75">
        <v>1</v>
      </c>
      <c r="G55" s="93"/>
      <c r="H55" s="9"/>
      <c r="I55" s="9"/>
    </row>
    <row r="56" spans="2:9" ht="30">
      <c r="B56" s="631"/>
      <c r="C56" s="222" t="s">
        <v>892</v>
      </c>
      <c r="D56" s="223">
        <v>645036</v>
      </c>
      <c r="E56" s="224">
        <v>645036</v>
      </c>
      <c r="F56" s="75">
        <v>1</v>
      </c>
      <c r="G56" s="93"/>
      <c r="H56" s="9"/>
      <c r="I56" s="9"/>
    </row>
    <row r="57" spans="2:9" ht="45">
      <c r="B57" s="631"/>
      <c r="C57" s="222" t="s">
        <v>893</v>
      </c>
      <c r="D57" s="223">
        <v>1296119.3999999999</v>
      </c>
      <c r="E57" s="224">
        <v>1296119.3999999999</v>
      </c>
      <c r="F57" s="75">
        <v>1</v>
      </c>
      <c r="G57" s="93"/>
      <c r="H57" s="9"/>
      <c r="I57" s="9"/>
    </row>
    <row r="58" spans="2:9" ht="45">
      <c r="B58" s="631"/>
      <c r="C58" s="222" t="s">
        <v>894</v>
      </c>
      <c r="D58" s="223">
        <v>632219</v>
      </c>
      <c r="E58" s="224">
        <v>632219</v>
      </c>
      <c r="F58" s="75">
        <v>1</v>
      </c>
      <c r="G58" s="93"/>
      <c r="H58" s="9"/>
      <c r="I58" s="9"/>
    </row>
    <row r="59" spans="2:9" ht="30">
      <c r="B59" s="631"/>
      <c r="C59" s="222" t="s">
        <v>895</v>
      </c>
      <c r="D59" s="223">
        <v>65436</v>
      </c>
      <c r="E59" s="224">
        <v>65436</v>
      </c>
      <c r="F59" s="75">
        <v>1</v>
      </c>
      <c r="G59" s="93"/>
      <c r="H59" s="9"/>
      <c r="I59" s="9"/>
    </row>
    <row r="60" spans="2:9" ht="45">
      <c r="B60" s="631"/>
      <c r="C60" s="344" t="s">
        <v>896</v>
      </c>
      <c r="D60" s="223">
        <v>638733.56999999995</v>
      </c>
      <c r="E60" s="224">
        <v>638733.56999999995</v>
      </c>
      <c r="F60" s="75">
        <v>1</v>
      </c>
      <c r="G60" s="93"/>
      <c r="H60" s="9"/>
      <c r="I60" s="9"/>
    </row>
    <row r="61" spans="2:9" ht="90">
      <c r="B61" s="631"/>
      <c r="C61" s="342" t="s">
        <v>897</v>
      </c>
      <c r="D61" s="343">
        <v>265531.27</v>
      </c>
      <c r="E61" s="224">
        <v>201865.86</v>
      </c>
      <c r="F61" s="75">
        <v>2</v>
      </c>
      <c r="G61" s="93"/>
      <c r="H61" s="9"/>
      <c r="I61" s="9"/>
    </row>
    <row r="62" spans="2:9" ht="90">
      <c r="B62" s="470"/>
      <c r="C62" s="342" t="s">
        <v>898</v>
      </c>
      <c r="D62" s="343">
        <v>172535.73</v>
      </c>
      <c r="E62" s="224">
        <v>93465.16</v>
      </c>
      <c r="F62" s="75">
        <v>1</v>
      </c>
      <c r="G62" s="93"/>
      <c r="H62" s="9"/>
      <c r="I62" s="9"/>
    </row>
    <row r="63" spans="2:9">
      <c r="B63" s="62" t="s">
        <v>11</v>
      </c>
      <c r="C63" s="226">
        <v>48</v>
      </c>
      <c r="D63" s="227">
        <f>SUM(D15:D62)</f>
        <v>68457614.959999993</v>
      </c>
      <c r="E63" s="227">
        <f>SUM(E15:E62)</f>
        <v>65894507.819999993</v>
      </c>
      <c r="F63" s="226">
        <f>SUM(F15:F62)</f>
        <v>2156</v>
      </c>
      <c r="G63" s="93"/>
      <c r="H63" s="9"/>
      <c r="I63" s="9"/>
    </row>
    <row r="64" spans="2:9">
      <c r="B64" s="92"/>
      <c r="C64" s="93"/>
      <c r="D64" s="93"/>
      <c r="E64" s="93"/>
      <c r="F64" s="93"/>
      <c r="G64" s="93"/>
      <c r="H64" s="9"/>
      <c r="I64" s="9"/>
    </row>
    <row r="65" spans="1:9">
      <c r="B65" s="92"/>
      <c r="C65" s="93"/>
      <c r="D65" s="93"/>
      <c r="E65" s="93"/>
      <c r="F65" s="93"/>
      <c r="G65" s="93"/>
      <c r="H65" s="9"/>
      <c r="I65" s="9"/>
    </row>
    <row r="66" spans="1:9">
      <c r="B66" s="92"/>
      <c r="C66" s="93"/>
      <c r="D66" s="93"/>
      <c r="E66" s="93"/>
      <c r="F66" s="93"/>
      <c r="G66" s="93"/>
      <c r="H66" s="9"/>
      <c r="I66" s="9"/>
    </row>
    <row r="67" spans="1:9" ht="45">
      <c r="B67" s="117" t="s">
        <v>19</v>
      </c>
      <c r="C67" s="117" t="s">
        <v>20</v>
      </c>
      <c r="D67" s="117" t="s">
        <v>15</v>
      </c>
      <c r="E67" s="117" t="s">
        <v>21</v>
      </c>
      <c r="F67" s="117" t="s">
        <v>22</v>
      </c>
      <c r="G67" s="117" t="s">
        <v>23</v>
      </c>
      <c r="H67" s="117" t="s">
        <v>24</v>
      </c>
      <c r="I67" s="9"/>
    </row>
    <row r="68" spans="1:9">
      <c r="B68" s="99" t="s">
        <v>172</v>
      </c>
      <c r="C68" s="67">
        <f>J9+J10</f>
        <v>97701700</v>
      </c>
      <c r="D68" s="189">
        <f>SUM(D15:D62)</f>
        <v>68457614.959999993</v>
      </c>
      <c r="E68" s="189">
        <f>SUM(E15:E62)</f>
        <v>65894507.819999993</v>
      </c>
      <c r="F68" s="47">
        <f>D68/C68</f>
        <v>0.70067987517105634</v>
      </c>
      <c r="G68" s="47">
        <f>E68/D68</f>
        <v>0.96255921066637173</v>
      </c>
      <c r="H68" s="47">
        <f>E68/C68</f>
        <v>0.67444586757446379</v>
      </c>
      <c r="I68" s="9"/>
    </row>
    <row r="69" spans="1:9" ht="17.25" thickBot="1"/>
    <row r="70" spans="1:9" ht="17.25" thickBot="1">
      <c r="A70" s="20" t="s">
        <v>175</v>
      </c>
    </row>
    <row r="71" spans="1:9">
      <c r="B71" s="21" t="s">
        <v>13</v>
      </c>
      <c r="C71" s="22" t="s">
        <v>14</v>
      </c>
      <c r="D71" s="23" t="s">
        <v>16</v>
      </c>
      <c r="E71" s="23" t="s">
        <v>17</v>
      </c>
      <c r="F71" s="445" t="s">
        <v>26</v>
      </c>
      <c r="G71" s="445"/>
      <c r="H71" s="445"/>
      <c r="I71" s="445"/>
    </row>
    <row r="72" spans="1:9" ht="30">
      <c r="B72" s="434" t="s">
        <v>899</v>
      </c>
      <c r="C72" s="320" t="s">
        <v>900</v>
      </c>
      <c r="D72" s="250">
        <f>1963740.13+1114698.28+328681.52+824835.56+236999.4+790317.84+234535.28+1339623.13+408875</f>
        <v>7242306.1400000006</v>
      </c>
      <c r="E72" s="202">
        <v>9</v>
      </c>
      <c r="F72" s="633" t="s">
        <v>901</v>
      </c>
      <c r="G72" s="633"/>
      <c r="H72" s="633"/>
      <c r="I72" s="633"/>
    </row>
    <row r="73" spans="1:9" ht="40.5">
      <c r="B73" s="435"/>
      <c r="C73" s="320" t="s">
        <v>902</v>
      </c>
      <c r="D73" s="250">
        <f>3000000+236470.64+3000000+1080784.12</f>
        <v>7317254.7600000007</v>
      </c>
      <c r="E73" s="202">
        <v>4</v>
      </c>
      <c r="F73" s="634" t="s">
        <v>903</v>
      </c>
      <c r="G73" s="634"/>
      <c r="H73" s="634"/>
      <c r="I73" s="634"/>
    </row>
    <row r="74" spans="1:9" ht="30">
      <c r="B74" s="367" t="s">
        <v>904</v>
      </c>
      <c r="C74" s="320" t="s">
        <v>905</v>
      </c>
      <c r="D74" s="250">
        <v>200000</v>
      </c>
      <c r="E74" s="202">
        <v>1</v>
      </c>
      <c r="F74" s="632" t="s">
        <v>906</v>
      </c>
      <c r="G74" s="632"/>
      <c r="H74" s="632"/>
      <c r="I74" s="632"/>
    </row>
    <row r="75" spans="1:9">
      <c r="B75" s="103" t="s">
        <v>11</v>
      </c>
      <c r="C75" s="321">
        <v>3</v>
      </c>
      <c r="D75" s="197">
        <f>SUM(D72:D74)</f>
        <v>14759560.900000002</v>
      </c>
      <c r="E75" s="273">
        <f>SUM(E72:E74)</f>
        <v>14</v>
      </c>
      <c r="F75" s="441"/>
      <c r="G75" s="441"/>
      <c r="H75" s="441"/>
      <c r="I75" s="441"/>
    </row>
  </sheetData>
  <sortState xmlns:xlrd2="http://schemas.microsoft.com/office/spreadsheetml/2017/richdata2" ref="B9:B10">
    <sortCondition ref="B9"/>
  </sortState>
  <mergeCells count="8">
    <mergeCell ref="B15:B29"/>
    <mergeCell ref="B30:B62"/>
    <mergeCell ref="F74:I74"/>
    <mergeCell ref="F75:I75"/>
    <mergeCell ref="F71:I71"/>
    <mergeCell ref="B72:B73"/>
    <mergeCell ref="F72:I72"/>
    <mergeCell ref="F73:I73"/>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J49"/>
  <sheetViews>
    <sheetView topLeftCell="A6" workbookViewId="0">
      <selection activeCell="C18" sqref="C18"/>
    </sheetView>
  </sheetViews>
  <sheetFormatPr baseColWidth="10" defaultColWidth="11.42578125" defaultRowHeight="16.5"/>
  <cols>
    <col min="1" max="1" width="37.5703125" style="8" customWidth="1"/>
    <col min="2" max="2" width="35.28515625" style="8" customWidth="1"/>
    <col min="3" max="3" width="51.42578125" style="8" customWidth="1"/>
    <col min="4" max="5" width="17.140625" style="8" customWidth="1"/>
    <col min="6" max="6" width="18.28515625" style="8" bestFit="1" customWidth="1"/>
    <col min="7" max="10" width="17.140625" style="8" customWidth="1"/>
    <col min="11" max="16384" width="11.42578125" style="8"/>
  </cols>
  <sheetData>
    <row r="1" spans="1:10" ht="17.25" thickBot="1">
      <c r="A1" s="7" t="s">
        <v>0</v>
      </c>
      <c r="B1" s="377" t="s">
        <v>907</v>
      </c>
    </row>
    <row r="2" spans="1:10" ht="17.25" thickBot="1"/>
    <row r="3" spans="1:10" ht="17.25" thickBot="1">
      <c r="A3" s="13" t="s">
        <v>1</v>
      </c>
      <c r="B3" s="10"/>
      <c r="C3" s="12"/>
      <c r="D3" s="12"/>
      <c r="E3" s="12"/>
      <c r="F3" s="12"/>
      <c r="G3" s="12"/>
      <c r="H3" s="12"/>
      <c r="I3" s="12"/>
      <c r="J3" s="12"/>
    </row>
    <row r="4" spans="1:10">
      <c r="A4" s="14"/>
      <c r="B4" s="10" t="s">
        <v>68</v>
      </c>
      <c r="C4" s="12" t="s">
        <v>69</v>
      </c>
      <c r="D4" s="12"/>
      <c r="E4" s="12"/>
      <c r="F4" s="12"/>
      <c r="G4" s="12"/>
      <c r="H4" s="12"/>
      <c r="I4" s="12"/>
      <c r="J4" s="12"/>
    </row>
    <row r="5" spans="1:10">
      <c r="A5" s="10"/>
      <c r="B5" s="10"/>
      <c r="C5" s="12"/>
      <c r="D5" s="12"/>
      <c r="E5" s="12"/>
      <c r="F5" s="12"/>
      <c r="G5" s="12"/>
      <c r="H5" s="12"/>
      <c r="I5" s="12"/>
      <c r="J5" s="12"/>
    </row>
    <row r="6" spans="1:10" ht="17.25" thickBot="1">
      <c r="C6" s="9"/>
      <c r="D6" s="9"/>
      <c r="E6" s="9"/>
      <c r="F6" s="9"/>
      <c r="G6" s="9"/>
      <c r="H6" s="9"/>
      <c r="I6" s="9"/>
      <c r="J6" s="9"/>
    </row>
    <row r="7" spans="1:10" ht="17.25" thickBot="1">
      <c r="A7" s="7" t="s">
        <v>2</v>
      </c>
      <c r="C7" s="9"/>
      <c r="D7" s="9"/>
      <c r="E7" s="9"/>
      <c r="F7" s="9"/>
      <c r="G7" s="9"/>
      <c r="H7" s="9"/>
      <c r="I7" s="9"/>
      <c r="J7" s="9"/>
    </row>
    <row r="8" spans="1:10" ht="27.75" customHeight="1">
      <c r="B8" s="15" t="s">
        <v>3</v>
      </c>
      <c r="C8" s="15" t="s">
        <v>4</v>
      </c>
      <c r="D8" s="15" t="s">
        <v>5</v>
      </c>
      <c r="E8" s="15" t="s">
        <v>6</v>
      </c>
      <c r="F8" s="15" t="s">
        <v>7</v>
      </c>
      <c r="G8" s="15" t="s">
        <v>8</v>
      </c>
      <c r="H8" s="15" t="s">
        <v>9</v>
      </c>
      <c r="I8" s="15" t="s">
        <v>10</v>
      </c>
      <c r="J8" s="16" t="s">
        <v>11</v>
      </c>
    </row>
    <row r="9" spans="1:10" ht="27.75" customHeight="1">
      <c r="B9" s="15" t="s">
        <v>908</v>
      </c>
      <c r="C9" s="36"/>
      <c r="D9" s="36"/>
      <c r="E9" s="36">
        <v>1440484</v>
      </c>
      <c r="F9" s="36">
        <v>1440484</v>
      </c>
      <c r="G9" s="36"/>
      <c r="H9" s="36"/>
      <c r="I9" s="36"/>
      <c r="J9" s="35">
        <v>2880968</v>
      </c>
    </row>
    <row r="10" spans="1:10">
      <c r="B10" s="15" t="s">
        <v>11</v>
      </c>
      <c r="C10" s="105">
        <f t="shared" ref="C10:I10" si="0">SUM(C9)</f>
        <v>0</v>
      </c>
      <c r="D10" s="105">
        <f t="shared" si="0"/>
        <v>0</v>
      </c>
      <c r="E10" s="105">
        <f t="shared" si="0"/>
        <v>1440484</v>
      </c>
      <c r="F10" s="105">
        <f t="shared" si="0"/>
        <v>1440484</v>
      </c>
      <c r="G10" s="105">
        <f t="shared" si="0"/>
        <v>0</v>
      </c>
      <c r="H10" s="105">
        <f t="shared" si="0"/>
        <v>0</v>
      </c>
      <c r="I10" s="105">
        <f t="shared" si="0"/>
        <v>0</v>
      </c>
      <c r="J10" s="104">
        <f>SUM(J9)</f>
        <v>2880968</v>
      </c>
    </row>
    <row r="11" spans="1:10" ht="17.25" thickBot="1"/>
    <row r="12" spans="1:10" ht="17.25" thickBot="1">
      <c r="A12" s="7" t="s">
        <v>116</v>
      </c>
      <c r="B12" s="9"/>
      <c r="C12" s="9"/>
      <c r="D12" s="9"/>
      <c r="E12" s="9"/>
      <c r="F12" s="9"/>
      <c r="G12" s="9"/>
      <c r="H12" s="9"/>
      <c r="I12" s="9"/>
    </row>
    <row r="13" spans="1:10">
      <c r="B13" s="38" t="s">
        <v>13</v>
      </c>
      <c r="C13" s="38" t="s">
        <v>14</v>
      </c>
      <c r="D13" s="38" t="s">
        <v>15</v>
      </c>
      <c r="E13" s="38" t="s">
        <v>16</v>
      </c>
      <c r="F13" s="38" t="s">
        <v>17</v>
      </c>
      <c r="G13" s="9"/>
      <c r="H13" s="9"/>
      <c r="I13" s="9"/>
    </row>
    <row r="14" spans="1:10" ht="30">
      <c r="B14" s="640" t="s">
        <v>909</v>
      </c>
      <c r="C14" s="228" t="s">
        <v>910</v>
      </c>
      <c r="D14" s="229">
        <v>1354055</v>
      </c>
      <c r="E14" s="230">
        <v>1253176.79</v>
      </c>
      <c r="F14" s="97">
        <v>57</v>
      </c>
      <c r="G14" s="9"/>
      <c r="H14" s="9"/>
      <c r="I14" s="9"/>
    </row>
    <row r="15" spans="1:10" ht="30">
      <c r="B15" s="640"/>
      <c r="C15" s="228" t="s">
        <v>911</v>
      </c>
      <c r="D15" s="229">
        <v>1354055</v>
      </c>
      <c r="E15" s="230">
        <v>789896.95</v>
      </c>
      <c r="F15" s="97">
        <v>48</v>
      </c>
      <c r="G15" s="93"/>
      <c r="H15" s="9"/>
      <c r="I15" s="9"/>
    </row>
    <row r="16" spans="1:10">
      <c r="B16" s="640"/>
      <c r="C16" s="228" t="s">
        <v>912</v>
      </c>
      <c r="D16" s="229">
        <v>130367.01</v>
      </c>
      <c r="E16" s="229">
        <v>130367.01</v>
      </c>
      <c r="F16" s="216">
        <v>1</v>
      </c>
      <c r="G16" s="93"/>
      <c r="H16" s="9"/>
      <c r="I16" s="9"/>
    </row>
    <row r="17" spans="1:9">
      <c r="B17" s="103" t="s">
        <v>11</v>
      </c>
      <c r="C17" s="113">
        <v>3</v>
      </c>
      <c r="D17" s="231">
        <f>SUM(D14:D16)</f>
        <v>2838477.01</v>
      </c>
      <c r="E17" s="231">
        <f>SUM(E14:E16)</f>
        <v>2173440.75</v>
      </c>
      <c r="F17" s="113">
        <f>SUM(F14:F16)</f>
        <v>106</v>
      </c>
      <c r="G17" s="93"/>
      <c r="H17" s="9"/>
      <c r="I17" s="9"/>
    </row>
    <row r="18" spans="1:9">
      <c r="B18" s="9"/>
      <c r="C18" s="9"/>
      <c r="D18" s="9"/>
      <c r="E18" s="9"/>
      <c r="F18" s="9"/>
      <c r="G18" s="9"/>
      <c r="H18" s="9"/>
      <c r="I18" s="9"/>
    </row>
    <row r="19" spans="1:9">
      <c r="B19" s="9"/>
      <c r="C19" s="9"/>
      <c r="D19" s="9"/>
      <c r="E19" s="9"/>
      <c r="F19" s="9"/>
      <c r="G19" s="9"/>
      <c r="H19" s="9"/>
      <c r="I19" s="9"/>
    </row>
    <row r="20" spans="1:9">
      <c r="B20" s="9"/>
      <c r="C20" s="9"/>
      <c r="D20" s="9"/>
      <c r="E20" s="9"/>
      <c r="F20" s="9"/>
      <c r="G20" s="9"/>
      <c r="H20" s="9"/>
      <c r="I20" s="9"/>
    </row>
    <row r="21" spans="1:9" ht="45">
      <c r="B21" s="38" t="s">
        <v>19</v>
      </c>
      <c r="C21" s="38" t="s">
        <v>20</v>
      </c>
      <c r="D21" s="38" t="s">
        <v>15</v>
      </c>
      <c r="E21" s="38" t="s">
        <v>21</v>
      </c>
      <c r="F21" s="38" t="s">
        <v>22</v>
      </c>
      <c r="G21" s="38" t="s">
        <v>23</v>
      </c>
      <c r="H21" s="38" t="s">
        <v>24</v>
      </c>
      <c r="I21" s="9"/>
    </row>
    <row r="22" spans="1:9">
      <c r="B22" s="99" t="s">
        <v>804</v>
      </c>
      <c r="C22" s="46">
        <f>J10</f>
        <v>2880968</v>
      </c>
      <c r="D22" s="232">
        <f>SUM(D14:D16)</f>
        <v>2838477.01</v>
      </c>
      <c r="E22" s="232">
        <f>SUM(E14:E16)</f>
        <v>2173440.75</v>
      </c>
      <c r="F22" s="47">
        <f>D22/C22</f>
        <v>0.98525114128306868</v>
      </c>
      <c r="G22" s="47">
        <f>E22/D22</f>
        <v>0.76570665971326646</v>
      </c>
      <c r="H22" s="47">
        <f>E22/C22</f>
        <v>0.75441336037054207</v>
      </c>
      <c r="I22" s="9"/>
    </row>
    <row r="23" spans="1:9" ht="17.25" thickBot="1"/>
    <row r="24" spans="1:9" ht="17.25" thickBot="1">
      <c r="A24" s="20" t="s">
        <v>175</v>
      </c>
    </row>
    <row r="25" spans="1:9">
      <c r="B25" s="21" t="s">
        <v>13</v>
      </c>
      <c r="C25" s="22" t="s">
        <v>14</v>
      </c>
      <c r="D25" s="23" t="s">
        <v>16</v>
      </c>
      <c r="E25" s="23" t="s">
        <v>17</v>
      </c>
      <c r="F25" s="445" t="s">
        <v>26</v>
      </c>
      <c r="G25" s="445"/>
      <c r="H25" s="445"/>
      <c r="I25" s="445"/>
    </row>
    <row r="26" spans="1:9" ht="30">
      <c r="B26" s="604" t="s">
        <v>913</v>
      </c>
      <c r="C26" s="137" t="s">
        <v>914</v>
      </c>
      <c r="D26" s="250">
        <v>39730</v>
      </c>
      <c r="E26" s="120">
        <v>1</v>
      </c>
      <c r="F26" s="561" t="s">
        <v>915</v>
      </c>
      <c r="G26" s="561"/>
      <c r="H26" s="561"/>
      <c r="I26" s="561"/>
    </row>
    <row r="27" spans="1:9" ht="30">
      <c r="B27" s="626"/>
      <c r="C27" s="137" t="s">
        <v>914</v>
      </c>
      <c r="D27" s="250">
        <v>565383</v>
      </c>
      <c r="E27" s="120">
        <v>15</v>
      </c>
      <c r="F27" s="561" t="s">
        <v>916</v>
      </c>
      <c r="G27" s="561"/>
      <c r="H27" s="561"/>
      <c r="I27" s="561"/>
    </row>
    <row r="28" spans="1:9" ht="31.5" customHeight="1">
      <c r="B28" s="626"/>
      <c r="C28" s="335" t="s">
        <v>917</v>
      </c>
      <c r="D28" s="250">
        <v>98400</v>
      </c>
      <c r="E28" s="120">
        <v>16</v>
      </c>
      <c r="F28" s="561" t="s">
        <v>918</v>
      </c>
      <c r="G28" s="561"/>
      <c r="H28" s="561"/>
      <c r="I28" s="561"/>
    </row>
    <row r="29" spans="1:9" ht="47.25" customHeight="1">
      <c r="B29" s="626"/>
      <c r="C29" s="335" t="s">
        <v>919</v>
      </c>
      <c r="D29" s="250">
        <v>389585</v>
      </c>
      <c r="E29" s="120">
        <v>11</v>
      </c>
      <c r="F29" s="561" t="s">
        <v>920</v>
      </c>
      <c r="G29" s="561"/>
      <c r="H29" s="561"/>
      <c r="I29" s="561"/>
    </row>
    <row r="30" spans="1:9" ht="31.5" customHeight="1">
      <c r="B30" s="626"/>
      <c r="C30" s="335" t="s">
        <v>921</v>
      </c>
      <c r="D30" s="250">
        <v>111</v>
      </c>
      <c r="E30" s="120">
        <v>15</v>
      </c>
      <c r="F30" s="561" t="s">
        <v>922</v>
      </c>
      <c r="G30" s="561"/>
      <c r="H30" s="561"/>
      <c r="I30" s="561"/>
    </row>
    <row r="31" spans="1:9" ht="16.5" customHeight="1">
      <c r="B31" s="605"/>
      <c r="C31" s="335" t="s">
        <v>923</v>
      </c>
      <c r="D31" s="250">
        <v>40660</v>
      </c>
      <c r="E31" s="120">
        <v>19</v>
      </c>
      <c r="F31" s="561" t="s">
        <v>924</v>
      </c>
      <c r="G31" s="561"/>
      <c r="H31" s="561"/>
      <c r="I31" s="561"/>
    </row>
    <row r="32" spans="1:9" ht="45">
      <c r="B32" s="434" t="s">
        <v>833</v>
      </c>
      <c r="C32" s="319" t="s">
        <v>925</v>
      </c>
      <c r="D32" s="323">
        <v>13500538.779999999</v>
      </c>
      <c r="E32" s="324">
        <v>1480</v>
      </c>
      <c r="F32" s="471" t="s">
        <v>926</v>
      </c>
      <c r="G32" s="471"/>
      <c r="H32" s="471"/>
      <c r="I32" s="471"/>
    </row>
    <row r="33" spans="2:9" ht="45">
      <c r="B33" s="616"/>
      <c r="C33" s="319" t="s">
        <v>927</v>
      </c>
      <c r="D33" s="323">
        <v>9585219.3699999992</v>
      </c>
      <c r="E33" s="325">
        <v>2003</v>
      </c>
      <c r="F33" s="477" t="s">
        <v>928</v>
      </c>
      <c r="G33" s="477"/>
      <c r="H33" s="477"/>
      <c r="I33" s="477"/>
    </row>
    <row r="34" spans="2:9" ht="45">
      <c r="B34" s="616"/>
      <c r="C34" s="319" t="s">
        <v>929</v>
      </c>
      <c r="D34" s="323">
        <v>29949624.899999999</v>
      </c>
      <c r="E34" s="325">
        <v>10914</v>
      </c>
      <c r="F34" s="477" t="s">
        <v>930</v>
      </c>
      <c r="G34" s="477"/>
      <c r="H34" s="477"/>
      <c r="I34" s="477"/>
    </row>
    <row r="35" spans="2:9" ht="78">
      <c r="B35" s="616"/>
      <c r="C35" s="319" t="s">
        <v>931</v>
      </c>
      <c r="D35" s="323">
        <v>948775.18</v>
      </c>
      <c r="E35" s="325">
        <v>263</v>
      </c>
      <c r="F35" s="477" t="s">
        <v>932</v>
      </c>
      <c r="G35" s="477"/>
      <c r="H35" s="477"/>
      <c r="I35" s="477"/>
    </row>
    <row r="36" spans="2:9" ht="78.75">
      <c r="B36" s="616"/>
      <c r="C36" s="426" t="s">
        <v>1105</v>
      </c>
      <c r="D36" s="323">
        <v>1069000</v>
      </c>
      <c r="E36" s="325">
        <v>41</v>
      </c>
      <c r="F36" s="477"/>
      <c r="G36" s="477"/>
      <c r="H36" s="477"/>
      <c r="I36" s="477"/>
    </row>
    <row r="37" spans="2:9" ht="30">
      <c r="B37" s="616"/>
      <c r="C37" s="137" t="s">
        <v>933</v>
      </c>
      <c r="D37" s="250">
        <v>735140</v>
      </c>
      <c r="E37" s="308">
        <v>2</v>
      </c>
      <c r="F37" s="638" t="s">
        <v>934</v>
      </c>
      <c r="G37" s="638"/>
      <c r="H37" s="638"/>
      <c r="I37" s="638"/>
    </row>
    <row r="38" spans="2:9">
      <c r="B38" s="616"/>
      <c r="C38" s="137" t="s">
        <v>935</v>
      </c>
      <c r="D38" s="250">
        <v>788661.6</v>
      </c>
      <c r="E38" s="308">
        <v>2</v>
      </c>
      <c r="F38" s="504" t="s">
        <v>936</v>
      </c>
      <c r="G38" s="504"/>
      <c r="H38" s="504"/>
      <c r="I38" s="504"/>
    </row>
    <row r="39" spans="2:9" ht="75">
      <c r="B39" s="616"/>
      <c r="C39" s="355" t="s">
        <v>1106</v>
      </c>
      <c r="D39" s="250">
        <v>138000</v>
      </c>
      <c r="E39" s="308">
        <v>10</v>
      </c>
      <c r="F39" s="504" t="s">
        <v>834</v>
      </c>
      <c r="G39" s="504"/>
      <c r="H39" s="504"/>
      <c r="I39" s="504"/>
    </row>
    <row r="40" spans="2:9" ht="75">
      <c r="B40" s="616"/>
      <c r="C40" s="355" t="s">
        <v>1107</v>
      </c>
      <c r="D40" s="250">
        <v>72000</v>
      </c>
      <c r="E40" s="308">
        <v>6</v>
      </c>
      <c r="F40" s="504" t="s">
        <v>846</v>
      </c>
      <c r="G40" s="504"/>
      <c r="H40" s="504"/>
      <c r="I40" s="504"/>
    </row>
    <row r="41" spans="2:9" ht="60">
      <c r="B41" s="435"/>
      <c r="C41" s="355" t="s">
        <v>1108</v>
      </c>
      <c r="D41" s="250">
        <v>5202000</v>
      </c>
      <c r="E41" s="308">
        <v>383</v>
      </c>
      <c r="F41" s="504"/>
      <c r="G41" s="504"/>
      <c r="H41" s="504"/>
      <c r="I41" s="504"/>
    </row>
    <row r="42" spans="2:9" ht="30">
      <c r="B42" s="604" t="s">
        <v>909</v>
      </c>
      <c r="C42" s="137" t="s">
        <v>937</v>
      </c>
      <c r="D42" s="250">
        <v>913450.2</v>
      </c>
      <c r="E42" s="308">
        <v>1</v>
      </c>
      <c r="F42" s="638" t="s">
        <v>938</v>
      </c>
      <c r="G42" s="638"/>
      <c r="H42" s="638"/>
      <c r="I42" s="638"/>
    </row>
    <row r="43" spans="2:9" ht="30">
      <c r="B43" s="626"/>
      <c r="C43" s="137" t="s">
        <v>939</v>
      </c>
      <c r="D43" s="250">
        <v>180000</v>
      </c>
      <c r="E43" s="308">
        <v>1</v>
      </c>
      <c r="F43" s="639"/>
      <c r="G43" s="639"/>
      <c r="H43" s="639"/>
      <c r="I43" s="639"/>
    </row>
    <row r="44" spans="2:9">
      <c r="B44" s="605"/>
      <c r="C44" s="137" t="s">
        <v>940</v>
      </c>
      <c r="D44" s="250">
        <v>393634.4</v>
      </c>
      <c r="E44" s="326">
        <v>1</v>
      </c>
      <c r="F44" s="638" t="s">
        <v>941</v>
      </c>
      <c r="G44" s="638"/>
      <c r="H44" s="638"/>
      <c r="I44" s="638"/>
    </row>
    <row r="45" spans="2:9" ht="30">
      <c r="B45" s="604" t="s">
        <v>942</v>
      </c>
      <c r="C45" s="137" t="s">
        <v>943</v>
      </c>
      <c r="D45" s="250">
        <v>5783</v>
      </c>
      <c r="E45" s="308">
        <v>1</v>
      </c>
      <c r="F45" s="638" t="s">
        <v>944</v>
      </c>
      <c r="G45" s="638"/>
      <c r="H45" s="638"/>
      <c r="I45" s="638"/>
    </row>
    <row r="46" spans="2:9" ht="30">
      <c r="B46" s="605"/>
      <c r="C46" s="137" t="s">
        <v>945</v>
      </c>
      <c r="D46" s="250">
        <v>1399</v>
      </c>
      <c r="E46" s="308">
        <v>1</v>
      </c>
      <c r="F46" s="638" t="s">
        <v>946</v>
      </c>
      <c r="G46" s="638"/>
      <c r="H46" s="638"/>
      <c r="I46" s="638"/>
    </row>
    <row r="47" spans="2:9" ht="30">
      <c r="B47" s="604" t="s">
        <v>1138</v>
      </c>
      <c r="C47" s="355" t="s">
        <v>1139</v>
      </c>
      <c r="D47" s="250">
        <v>2025100</v>
      </c>
      <c r="E47" s="308">
        <v>18</v>
      </c>
      <c r="F47" s="635"/>
      <c r="G47" s="636"/>
      <c r="H47" s="636"/>
      <c r="I47" s="637"/>
    </row>
    <row r="48" spans="2:9" ht="30">
      <c r="B48" s="605"/>
      <c r="C48" s="355" t="s">
        <v>1140</v>
      </c>
      <c r="D48" s="250">
        <v>3774.65</v>
      </c>
      <c r="E48" s="308">
        <v>1</v>
      </c>
      <c r="F48" s="635"/>
      <c r="G48" s="636"/>
      <c r="H48" s="636"/>
      <c r="I48" s="637"/>
    </row>
    <row r="49" spans="2:9">
      <c r="B49" s="266" t="s">
        <v>11</v>
      </c>
      <c r="C49" s="322">
        <v>23</v>
      </c>
      <c r="D49" s="317">
        <f>SUM(D26:D48)</f>
        <v>66645970.079999998</v>
      </c>
      <c r="E49" s="327">
        <f>SUM(E26:E48)</f>
        <v>15205</v>
      </c>
      <c r="F49" s="441"/>
      <c r="G49" s="441"/>
      <c r="H49" s="441"/>
      <c r="I49" s="441"/>
    </row>
  </sheetData>
  <mergeCells count="31">
    <mergeCell ref="B14:B16"/>
    <mergeCell ref="F25:I25"/>
    <mergeCell ref="F26:I26"/>
    <mergeCell ref="F27:I27"/>
    <mergeCell ref="F36:I36"/>
    <mergeCell ref="B32:B41"/>
    <mergeCell ref="F39:I39"/>
    <mergeCell ref="F40:I40"/>
    <mergeCell ref="F41:I41"/>
    <mergeCell ref="F32:I32"/>
    <mergeCell ref="F33:I33"/>
    <mergeCell ref="F34:I34"/>
    <mergeCell ref="F37:I37"/>
    <mergeCell ref="F38:I38"/>
    <mergeCell ref="F35:I35"/>
    <mergeCell ref="B47:B48"/>
    <mergeCell ref="F47:I47"/>
    <mergeCell ref="F48:I48"/>
    <mergeCell ref="F49:I49"/>
    <mergeCell ref="B26:B31"/>
    <mergeCell ref="F28:I28"/>
    <mergeCell ref="F29:I29"/>
    <mergeCell ref="F30:I30"/>
    <mergeCell ref="F31:I31"/>
    <mergeCell ref="B42:B44"/>
    <mergeCell ref="F42:I42"/>
    <mergeCell ref="F43:I43"/>
    <mergeCell ref="F44:I44"/>
    <mergeCell ref="B45:B46"/>
    <mergeCell ref="F45:I45"/>
    <mergeCell ref="F46:I46"/>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52"/>
  <sheetViews>
    <sheetView topLeftCell="A38" workbookViewId="0">
      <selection activeCell="A44" sqref="A44"/>
    </sheetView>
  </sheetViews>
  <sheetFormatPr baseColWidth="10" defaultColWidth="11.42578125" defaultRowHeight="16.5"/>
  <cols>
    <col min="1" max="1" width="37.5703125" style="8" customWidth="1"/>
    <col min="2" max="2" width="22.42578125" style="8" customWidth="1"/>
    <col min="3" max="3" width="51.5703125" style="8" customWidth="1"/>
    <col min="4" max="5" width="17.140625" style="8" customWidth="1"/>
    <col min="6" max="6" width="18.28515625" style="8" bestFit="1" customWidth="1"/>
    <col min="7" max="10" width="17.140625" style="8" customWidth="1"/>
    <col min="11" max="16384" width="11.42578125" style="8"/>
  </cols>
  <sheetData>
    <row r="1" spans="1:10" ht="17.25" thickBot="1">
      <c r="A1" s="7" t="s">
        <v>0</v>
      </c>
      <c r="B1" s="11" t="s">
        <v>947</v>
      </c>
    </row>
    <row r="2" spans="1:10" ht="17.25" thickBot="1"/>
    <row r="3" spans="1:10" ht="17.25" thickBot="1">
      <c r="A3" s="13" t="s">
        <v>1</v>
      </c>
      <c r="B3" s="10"/>
      <c r="C3" s="12"/>
      <c r="D3" s="12"/>
      <c r="E3" s="12"/>
      <c r="F3" s="12"/>
      <c r="G3" s="12"/>
      <c r="H3" s="12"/>
      <c r="I3" s="12"/>
      <c r="J3" s="12"/>
    </row>
    <row r="4" spans="1:10">
      <c r="A4" s="14"/>
      <c r="B4" s="10" t="s">
        <v>78</v>
      </c>
      <c r="C4" s="12" t="s">
        <v>79</v>
      </c>
      <c r="D4" s="12"/>
      <c r="E4" s="12"/>
      <c r="F4" s="12"/>
      <c r="G4" s="12"/>
      <c r="H4" s="12"/>
      <c r="I4" s="12"/>
      <c r="J4" s="12"/>
    </row>
    <row r="5" spans="1:10">
      <c r="A5" s="10"/>
      <c r="B5" s="10"/>
      <c r="C5" s="12"/>
      <c r="D5" s="12"/>
      <c r="E5" s="12"/>
      <c r="F5" s="12"/>
      <c r="G5" s="12"/>
      <c r="H5" s="12"/>
      <c r="I5" s="12"/>
      <c r="J5" s="12"/>
    </row>
    <row r="6" spans="1:10" ht="17.25" thickBot="1">
      <c r="C6" s="9"/>
      <c r="D6" s="9"/>
      <c r="E6" s="9"/>
      <c r="F6" s="9"/>
      <c r="G6" s="9"/>
      <c r="H6" s="9"/>
      <c r="I6" s="9"/>
      <c r="J6" s="9"/>
    </row>
    <row r="7" spans="1:10" ht="17.25" thickBot="1">
      <c r="A7" s="7" t="s">
        <v>2</v>
      </c>
      <c r="C7" s="9"/>
      <c r="D7" s="9"/>
      <c r="E7" s="9"/>
      <c r="F7" s="9"/>
      <c r="G7" s="9"/>
      <c r="H7" s="9"/>
      <c r="I7" s="9"/>
      <c r="J7" s="9"/>
    </row>
    <row r="8" spans="1:10" ht="27.75" customHeight="1">
      <c r="B8" s="15" t="s">
        <v>3</v>
      </c>
      <c r="C8" s="15" t="s">
        <v>4</v>
      </c>
      <c r="D8" s="15" t="s">
        <v>5</v>
      </c>
      <c r="E8" s="15" t="s">
        <v>6</v>
      </c>
      <c r="F8" s="15" t="s">
        <v>7</v>
      </c>
      <c r="G8" s="15" t="s">
        <v>8</v>
      </c>
      <c r="H8" s="15" t="s">
        <v>9</v>
      </c>
      <c r="I8" s="15" t="s">
        <v>10</v>
      </c>
      <c r="J8" s="16" t="s">
        <v>11</v>
      </c>
    </row>
    <row r="9" spans="1:10" ht="27.75" customHeight="1">
      <c r="B9" s="15" t="s">
        <v>948</v>
      </c>
      <c r="C9" s="36"/>
      <c r="D9" s="36">
        <v>8667580</v>
      </c>
      <c r="E9" s="36">
        <v>13395306.82</v>
      </c>
      <c r="F9" s="36"/>
      <c r="G9" s="36"/>
      <c r="H9" s="36"/>
      <c r="I9" s="36"/>
      <c r="J9" s="35">
        <v>22062886.82</v>
      </c>
    </row>
    <row r="10" spans="1:10" ht="27.75" customHeight="1">
      <c r="B10" s="15" t="s">
        <v>949</v>
      </c>
      <c r="C10" s="36"/>
      <c r="D10" s="36">
        <v>98292.38</v>
      </c>
      <c r="E10" s="36">
        <v>145986.54</v>
      </c>
      <c r="F10" s="36">
        <v>145986.54</v>
      </c>
      <c r="G10" s="36"/>
      <c r="H10" s="36"/>
      <c r="I10" s="36"/>
      <c r="J10" s="35">
        <v>390265.46</v>
      </c>
    </row>
    <row r="11" spans="1:10" ht="27.75" customHeight="1">
      <c r="B11" s="15" t="s">
        <v>950</v>
      </c>
      <c r="C11" s="36"/>
      <c r="D11" s="36">
        <v>466263.39</v>
      </c>
      <c r="E11" s="36">
        <v>114897.60000000001</v>
      </c>
      <c r="F11" s="36"/>
      <c r="G11" s="36"/>
      <c r="H11" s="36"/>
      <c r="I11" s="36"/>
      <c r="J11" s="35">
        <v>581160.99</v>
      </c>
    </row>
    <row r="12" spans="1:10" ht="27.75" customHeight="1">
      <c r="B12" s="15" t="s">
        <v>951</v>
      </c>
      <c r="C12" s="36"/>
      <c r="D12" s="36">
        <v>102010.85</v>
      </c>
      <c r="E12" s="36">
        <v>120933.02</v>
      </c>
      <c r="F12" s="36">
        <v>2125978.89</v>
      </c>
      <c r="G12" s="36"/>
      <c r="H12" s="36"/>
      <c r="I12" s="36"/>
      <c r="J12" s="35">
        <f>SUM(C12:I12)</f>
        <v>2348922.7600000002</v>
      </c>
    </row>
    <row r="13" spans="1:10" ht="27.75" customHeight="1">
      <c r="B13" s="15" t="s">
        <v>952</v>
      </c>
      <c r="C13" s="36"/>
      <c r="D13" s="36"/>
      <c r="E13" s="36"/>
      <c r="F13" s="36">
        <f>649725.32+853138.51</f>
        <v>1502863.83</v>
      </c>
      <c r="G13" s="36"/>
      <c r="H13" s="36"/>
      <c r="I13" s="36"/>
      <c r="J13" s="35">
        <f>SUM(C13:I13)</f>
        <v>1502863.83</v>
      </c>
    </row>
    <row r="14" spans="1:10" ht="27.75" customHeight="1">
      <c r="B14" s="15" t="s">
        <v>953</v>
      </c>
      <c r="C14" s="36"/>
      <c r="D14" s="36"/>
      <c r="E14" s="36"/>
      <c r="F14" s="36">
        <v>961782</v>
      </c>
      <c r="G14" s="36"/>
      <c r="H14" s="36"/>
      <c r="I14" s="36"/>
      <c r="J14" s="35">
        <f>SUM(D14:I14)</f>
        <v>961782</v>
      </c>
    </row>
    <row r="15" spans="1:10">
      <c r="B15" s="15" t="s">
        <v>11</v>
      </c>
      <c r="C15" s="105">
        <f t="shared" ref="C15:I15" si="0">SUM(C9:C14)</f>
        <v>0</v>
      </c>
      <c r="D15" s="105">
        <f t="shared" si="0"/>
        <v>9334146.620000001</v>
      </c>
      <c r="E15" s="105">
        <f t="shared" si="0"/>
        <v>13777123.979999999</v>
      </c>
      <c r="F15" s="105">
        <f t="shared" si="0"/>
        <v>4736611.26</v>
      </c>
      <c r="G15" s="105">
        <f t="shared" si="0"/>
        <v>0</v>
      </c>
      <c r="H15" s="105">
        <f t="shared" si="0"/>
        <v>0</v>
      </c>
      <c r="I15" s="105">
        <f t="shared" si="0"/>
        <v>0</v>
      </c>
      <c r="J15" s="104">
        <f>SUM(J9:J14)</f>
        <v>27847881.859999999</v>
      </c>
    </row>
    <row r="16" spans="1:10" ht="17.25" thickBot="1"/>
    <row r="17" spans="1:9" ht="17.25" thickBot="1">
      <c r="A17" s="7" t="s">
        <v>116</v>
      </c>
      <c r="B17" s="9"/>
      <c r="C17" s="9"/>
      <c r="D17" s="9"/>
      <c r="E17" s="9"/>
      <c r="F17" s="9"/>
      <c r="G17" s="9"/>
      <c r="H17" s="9"/>
      <c r="I17" s="9"/>
    </row>
    <row r="18" spans="1:9">
      <c r="B18" s="38" t="s">
        <v>13</v>
      </c>
      <c r="C18" s="38" t="s">
        <v>14</v>
      </c>
      <c r="D18" s="38" t="s">
        <v>15</v>
      </c>
      <c r="E18" s="38" t="s">
        <v>16</v>
      </c>
      <c r="F18" s="38" t="s">
        <v>17</v>
      </c>
      <c r="G18" s="9"/>
      <c r="H18" s="9"/>
      <c r="I18" s="9"/>
    </row>
    <row r="19" spans="1:9" ht="60">
      <c r="B19" s="482" t="s">
        <v>954</v>
      </c>
      <c r="C19" s="139" t="s">
        <v>955</v>
      </c>
      <c r="D19" s="233">
        <v>10205653</v>
      </c>
      <c r="E19" s="233">
        <v>7925500</v>
      </c>
      <c r="F19" s="110">
        <v>1</v>
      </c>
      <c r="G19" s="9"/>
      <c r="H19" s="9"/>
      <c r="I19" s="9"/>
    </row>
    <row r="20" spans="1:9" ht="75">
      <c r="B20" s="482"/>
      <c r="C20" s="139" t="s">
        <v>956</v>
      </c>
      <c r="D20" s="233">
        <v>1297120</v>
      </c>
      <c r="E20" s="233">
        <v>1282600</v>
      </c>
      <c r="F20" s="110">
        <v>1</v>
      </c>
      <c r="G20" s="9"/>
      <c r="H20" s="9"/>
      <c r="I20" s="9"/>
    </row>
    <row r="21" spans="1:9" ht="60">
      <c r="B21" s="482"/>
      <c r="C21" s="139" t="s">
        <v>957</v>
      </c>
      <c r="D21" s="233">
        <v>408035.5</v>
      </c>
      <c r="E21" s="233">
        <v>344300.59899999999</v>
      </c>
      <c r="F21" s="110">
        <v>1</v>
      </c>
      <c r="G21" s="9"/>
      <c r="H21" s="9"/>
      <c r="I21" s="9"/>
    </row>
    <row r="22" spans="1:9" ht="45">
      <c r="B22" s="482"/>
      <c r="C22" s="139" t="s">
        <v>958</v>
      </c>
      <c r="D22" s="233">
        <v>508269.99</v>
      </c>
      <c r="E22" s="233">
        <v>508200</v>
      </c>
      <c r="F22" s="110">
        <v>1</v>
      </c>
      <c r="G22" s="93"/>
      <c r="H22" s="9"/>
      <c r="I22" s="9"/>
    </row>
    <row r="23" spans="1:9" ht="60">
      <c r="B23" s="482"/>
      <c r="C23" s="139" t="s">
        <v>959</v>
      </c>
      <c r="D23" s="233">
        <v>408035.5</v>
      </c>
      <c r="E23" s="233">
        <v>344300.59899999999</v>
      </c>
      <c r="F23" s="110">
        <v>1</v>
      </c>
      <c r="G23" s="93"/>
      <c r="H23" s="9"/>
      <c r="I23" s="9"/>
    </row>
    <row r="24" spans="1:9" ht="60">
      <c r="B24" s="482"/>
      <c r="C24" s="139" t="s">
        <v>960</v>
      </c>
      <c r="D24" s="233">
        <v>752510.66</v>
      </c>
      <c r="E24" s="233">
        <v>634969.08900000004</v>
      </c>
      <c r="F24" s="110">
        <v>1</v>
      </c>
      <c r="G24" s="93"/>
      <c r="H24" s="9"/>
      <c r="I24" s="9"/>
    </row>
    <row r="25" spans="1:9" ht="60">
      <c r="B25" s="482"/>
      <c r="C25" s="139" t="s">
        <v>961</v>
      </c>
      <c r="D25" s="233">
        <v>870358.35</v>
      </c>
      <c r="E25" s="233">
        <v>868598.5</v>
      </c>
      <c r="F25" s="110">
        <v>1</v>
      </c>
      <c r="G25" s="93"/>
      <c r="H25" s="9"/>
      <c r="I25" s="9"/>
    </row>
    <row r="26" spans="1:9" ht="60">
      <c r="B26" s="482"/>
      <c r="C26" s="139" t="s">
        <v>962</v>
      </c>
      <c r="D26" s="233">
        <v>1226052.8899999999</v>
      </c>
      <c r="E26" s="233">
        <v>1213953.07</v>
      </c>
      <c r="F26" s="110">
        <v>1</v>
      </c>
      <c r="G26" s="93"/>
      <c r="H26" s="9"/>
      <c r="I26" s="9"/>
    </row>
    <row r="27" spans="1:9" ht="45">
      <c r="B27" s="482"/>
      <c r="C27" s="139" t="s">
        <v>963</v>
      </c>
      <c r="D27" s="233">
        <v>1156019.96</v>
      </c>
      <c r="E27" s="233">
        <v>1065735.314</v>
      </c>
      <c r="F27" s="110">
        <v>1</v>
      </c>
      <c r="G27" s="93"/>
      <c r="H27" s="9"/>
      <c r="I27" s="9"/>
    </row>
    <row r="28" spans="1:9" ht="45">
      <c r="B28" s="482"/>
      <c r="C28" s="139" t="s">
        <v>964</v>
      </c>
      <c r="D28" s="233">
        <v>2344711.0699999998</v>
      </c>
      <c r="E28" s="233">
        <v>2165303.4700000002</v>
      </c>
      <c r="F28" s="110">
        <v>1</v>
      </c>
      <c r="G28" s="93"/>
      <c r="H28" s="9"/>
      <c r="I28" s="9"/>
    </row>
    <row r="29" spans="1:9" ht="45">
      <c r="B29" s="482"/>
      <c r="C29" s="139" t="s">
        <v>965</v>
      </c>
      <c r="D29" s="233">
        <v>1156019.96</v>
      </c>
      <c r="E29" s="233">
        <v>1065735.314</v>
      </c>
      <c r="F29" s="110">
        <v>1</v>
      </c>
      <c r="G29" s="93"/>
      <c r="H29" s="9"/>
      <c r="I29" s="9"/>
    </row>
    <row r="30" spans="1:9" ht="60">
      <c r="B30" s="482"/>
      <c r="C30" s="139" t="s">
        <v>966</v>
      </c>
      <c r="D30" s="233">
        <v>578009.98</v>
      </c>
      <c r="E30" s="233">
        <v>393125.5</v>
      </c>
      <c r="F30" s="110">
        <v>1</v>
      </c>
      <c r="G30" s="93"/>
      <c r="H30" s="9"/>
      <c r="I30" s="9"/>
    </row>
    <row r="31" spans="1:9" ht="45">
      <c r="B31" s="482"/>
      <c r="C31" s="139" t="s">
        <v>967</v>
      </c>
      <c r="D31" s="233">
        <v>2583723.85</v>
      </c>
      <c r="E31" s="233">
        <v>2522850</v>
      </c>
      <c r="F31" s="110">
        <v>1</v>
      </c>
      <c r="G31" s="93"/>
      <c r="H31" s="9"/>
      <c r="I31" s="9"/>
    </row>
    <row r="32" spans="1:9" ht="60">
      <c r="B32" s="482"/>
      <c r="C32" s="234" t="s">
        <v>968</v>
      </c>
      <c r="D32" s="235">
        <v>1755435.72</v>
      </c>
      <c r="E32" s="235">
        <v>1610176.04</v>
      </c>
      <c r="F32" s="236">
        <v>1</v>
      </c>
      <c r="G32" s="93"/>
      <c r="H32" s="9"/>
      <c r="I32" s="9"/>
    </row>
    <row r="33" spans="2:9">
      <c r="B33" s="482" t="s">
        <v>969</v>
      </c>
      <c r="C33" s="116" t="s">
        <v>970</v>
      </c>
      <c r="D33" s="168">
        <v>11579.7</v>
      </c>
      <c r="E33" s="168">
        <v>11579.7</v>
      </c>
      <c r="F33" s="88">
        <v>1</v>
      </c>
      <c r="G33" s="93"/>
      <c r="H33" s="9"/>
      <c r="I33" s="9"/>
    </row>
    <row r="34" spans="2:9" ht="60">
      <c r="B34" s="482"/>
      <c r="C34" s="338" t="s">
        <v>971</v>
      </c>
      <c r="D34" s="168">
        <v>426888</v>
      </c>
      <c r="E34" s="168">
        <v>142477.5</v>
      </c>
      <c r="F34" s="88">
        <v>1</v>
      </c>
      <c r="G34" s="93"/>
      <c r="H34" s="9"/>
      <c r="I34" s="9"/>
    </row>
    <row r="35" spans="2:9">
      <c r="B35" s="482"/>
      <c r="C35" s="171" t="s">
        <v>972</v>
      </c>
      <c r="D35" s="166">
        <v>21901</v>
      </c>
      <c r="E35" s="166">
        <v>21901</v>
      </c>
      <c r="F35" s="88">
        <v>1</v>
      </c>
      <c r="G35" s="93"/>
      <c r="H35" s="9"/>
      <c r="I35" s="9"/>
    </row>
    <row r="36" spans="2:9" ht="30">
      <c r="B36" s="112" t="s">
        <v>973</v>
      </c>
      <c r="C36" s="222" t="s">
        <v>974</v>
      </c>
      <c r="D36" s="237">
        <v>105073.01</v>
      </c>
      <c r="E36" s="237">
        <v>105073.01</v>
      </c>
      <c r="F36" s="238">
        <v>1</v>
      </c>
      <c r="G36" s="93"/>
      <c r="H36" s="9"/>
      <c r="I36" s="9"/>
    </row>
    <row r="37" spans="2:9" ht="45">
      <c r="B37" s="490" t="s">
        <v>975</v>
      </c>
      <c r="C37" s="338" t="s">
        <v>1121</v>
      </c>
      <c r="D37" s="237">
        <v>190000</v>
      </c>
      <c r="E37" s="237"/>
      <c r="F37" s="238"/>
      <c r="G37" s="93"/>
      <c r="H37" s="9"/>
      <c r="I37" s="9"/>
    </row>
    <row r="38" spans="2:9" ht="75">
      <c r="B38" s="491"/>
      <c r="C38" s="171" t="s">
        <v>1122</v>
      </c>
      <c r="D38" s="237">
        <v>321838.45</v>
      </c>
      <c r="E38" s="237">
        <v>321838.45</v>
      </c>
      <c r="F38" s="238">
        <v>1</v>
      </c>
      <c r="G38" s="93"/>
      <c r="H38" s="9"/>
      <c r="I38" s="9"/>
    </row>
    <row r="39" spans="2:9">
      <c r="B39" s="492"/>
      <c r="C39" s="135" t="s">
        <v>976</v>
      </c>
      <c r="D39" s="239">
        <v>93960.83</v>
      </c>
      <c r="E39" s="239">
        <v>93960.83</v>
      </c>
      <c r="F39" s="120">
        <v>1</v>
      </c>
      <c r="G39" s="93"/>
      <c r="H39" s="9"/>
      <c r="I39" s="9"/>
    </row>
    <row r="40" spans="2:9" ht="75">
      <c r="B40" s="112" t="s">
        <v>1090</v>
      </c>
      <c r="C40" s="135" t="s">
        <v>1091</v>
      </c>
      <c r="D40" s="239">
        <v>246004.9</v>
      </c>
      <c r="E40" s="239">
        <v>237296.71</v>
      </c>
      <c r="F40" s="120">
        <v>1</v>
      </c>
      <c r="G40" s="93"/>
      <c r="H40" s="9"/>
      <c r="I40" s="9"/>
    </row>
    <row r="41" spans="2:9" ht="45">
      <c r="B41" s="112" t="s">
        <v>977</v>
      </c>
      <c r="C41" s="135" t="s">
        <v>978</v>
      </c>
      <c r="D41" s="239">
        <v>1329522.8600000001</v>
      </c>
      <c r="E41" s="239">
        <v>1169828</v>
      </c>
      <c r="F41" s="120">
        <v>1</v>
      </c>
      <c r="G41" s="93"/>
      <c r="H41" s="9"/>
      <c r="I41" s="9"/>
    </row>
    <row r="42" spans="2:9">
      <c r="B42" s="112" t="s">
        <v>11</v>
      </c>
      <c r="C42" s="130">
        <v>21</v>
      </c>
      <c r="D42" s="132">
        <f>SUM(D19:D41)</f>
        <v>27996725.18</v>
      </c>
      <c r="E42" s="132">
        <f>SUM(E19:E41)</f>
        <v>24049302.694999997</v>
      </c>
      <c r="F42" s="130">
        <f>SUM(F19:F41)</f>
        <v>22</v>
      </c>
      <c r="G42" s="93"/>
      <c r="H42" s="9"/>
      <c r="I42" s="9"/>
    </row>
    <row r="43" spans="2:9">
      <c r="B43" s="15" t="s">
        <v>530</v>
      </c>
      <c r="C43" s="15"/>
      <c r="D43" s="390">
        <v>148843.32</v>
      </c>
      <c r="E43" s="15"/>
      <c r="F43" s="15"/>
      <c r="G43" s="93"/>
      <c r="H43" s="9"/>
      <c r="I43" s="9"/>
    </row>
    <row r="44" spans="2:9">
      <c r="B44" s="92"/>
      <c r="C44" s="93"/>
      <c r="D44" s="93"/>
      <c r="E44" s="93"/>
      <c r="F44" s="93"/>
      <c r="G44" s="93"/>
      <c r="H44" s="9"/>
      <c r="I44" s="9"/>
    </row>
    <row r="45" spans="2:9">
      <c r="B45" s="9"/>
      <c r="C45" s="9"/>
      <c r="D45" s="9"/>
      <c r="E45" s="9"/>
      <c r="F45" s="9"/>
      <c r="G45" s="9"/>
      <c r="H45" s="9"/>
      <c r="I45" s="9"/>
    </row>
    <row r="46" spans="2:9" ht="45">
      <c r="B46" s="117" t="s">
        <v>19</v>
      </c>
      <c r="C46" s="117" t="s">
        <v>20</v>
      </c>
      <c r="D46" s="117" t="s">
        <v>15</v>
      </c>
      <c r="E46" s="117" t="s">
        <v>21</v>
      </c>
      <c r="F46" s="117" t="s">
        <v>22</v>
      </c>
      <c r="G46" s="117" t="s">
        <v>23</v>
      </c>
      <c r="H46" s="117" t="s">
        <v>24</v>
      </c>
      <c r="I46" s="9"/>
    </row>
    <row r="47" spans="2:9">
      <c r="B47" s="99" t="s">
        <v>979</v>
      </c>
      <c r="C47" s="67">
        <f>J9+J10+J11+J12+J13+J14</f>
        <v>27847881.859999999</v>
      </c>
      <c r="D47" s="240">
        <f>SUM(D19:D41)-D43</f>
        <v>27847881.859999999</v>
      </c>
      <c r="E47" s="240">
        <f>SUM(E19:E41)</f>
        <v>24049302.694999997</v>
      </c>
      <c r="F47" s="47">
        <f>D47/C47</f>
        <v>1</v>
      </c>
      <c r="G47" s="47">
        <f>E47/D47</f>
        <v>0.86359540075268038</v>
      </c>
      <c r="H47" s="47">
        <f>E47/C47</f>
        <v>0.86359540075268038</v>
      </c>
      <c r="I47" s="9"/>
    </row>
    <row r="48" spans="2:9" ht="17.25" thickBot="1"/>
    <row r="49" spans="1:9" ht="17.25" thickBot="1">
      <c r="A49" s="20" t="s">
        <v>175</v>
      </c>
    </row>
    <row r="50" spans="1:9">
      <c r="B50" s="21" t="s">
        <v>13</v>
      </c>
      <c r="C50" s="22" t="s">
        <v>14</v>
      </c>
      <c r="D50" s="23" t="s">
        <v>16</v>
      </c>
      <c r="E50" s="23" t="s">
        <v>17</v>
      </c>
      <c r="F50" s="445" t="s">
        <v>26</v>
      </c>
      <c r="G50" s="445"/>
      <c r="H50" s="445"/>
      <c r="I50" s="445"/>
    </row>
    <row r="51" spans="1:9" ht="45">
      <c r="B51" s="310" t="s">
        <v>969</v>
      </c>
      <c r="C51" s="319" t="s">
        <v>980</v>
      </c>
      <c r="D51" s="328">
        <f>160000</f>
        <v>160000</v>
      </c>
      <c r="E51" s="120">
        <v>1</v>
      </c>
      <c r="F51" s="641" t="s">
        <v>981</v>
      </c>
      <c r="G51" s="641"/>
      <c r="H51" s="641"/>
      <c r="I51" s="641"/>
    </row>
    <row r="52" spans="1:9">
      <c r="B52" s="103" t="s">
        <v>11</v>
      </c>
      <c r="C52" s="254">
        <v>1</v>
      </c>
      <c r="D52" s="329">
        <f>SUM(D51:D51)</f>
        <v>160000</v>
      </c>
      <c r="E52" s="246">
        <v>1</v>
      </c>
      <c r="F52" s="441"/>
      <c r="G52" s="441"/>
      <c r="H52" s="441"/>
      <c r="I52" s="441"/>
    </row>
  </sheetData>
  <mergeCells count="6">
    <mergeCell ref="B19:B32"/>
    <mergeCell ref="B33:B35"/>
    <mergeCell ref="F50:I50"/>
    <mergeCell ref="F51:I51"/>
    <mergeCell ref="F52:I52"/>
    <mergeCell ref="B37:B39"/>
  </mergeCells>
  <phoneticPr fontId="32"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19"/>
  <sheetViews>
    <sheetView topLeftCell="A3" workbookViewId="0">
      <selection activeCell="C27" sqref="C27"/>
    </sheetView>
  </sheetViews>
  <sheetFormatPr baseColWidth="10" defaultColWidth="11.42578125" defaultRowHeight="16.5"/>
  <cols>
    <col min="1" max="1" width="37.5703125" style="8" customWidth="1"/>
    <col min="2" max="2" width="17.140625" style="8" customWidth="1"/>
    <col min="3" max="3" width="51.140625" style="8" customWidth="1"/>
    <col min="4" max="5" width="17.140625" style="8" customWidth="1"/>
    <col min="6" max="6" width="18.28515625" style="8" bestFit="1" customWidth="1"/>
    <col min="7" max="10" width="17.140625" style="8" customWidth="1"/>
    <col min="11" max="16384" width="11.42578125" style="8"/>
  </cols>
  <sheetData>
    <row r="1" spans="1:10" ht="17.25" thickBot="1">
      <c r="A1" s="7" t="s">
        <v>0</v>
      </c>
      <c r="B1" s="11" t="s">
        <v>42</v>
      </c>
    </row>
    <row r="2" spans="1:10" ht="17.25" thickBot="1"/>
    <row r="3" spans="1:10" ht="17.25" thickBot="1">
      <c r="A3" s="13" t="s">
        <v>1</v>
      </c>
      <c r="B3" s="10"/>
      <c r="C3" s="12"/>
      <c r="D3" s="12"/>
      <c r="E3" s="12"/>
      <c r="F3" s="12"/>
      <c r="G3" s="12"/>
      <c r="H3" s="12"/>
      <c r="I3" s="12"/>
      <c r="J3" s="12"/>
    </row>
    <row r="4" spans="1:10">
      <c r="A4" s="14"/>
      <c r="B4" s="10" t="s">
        <v>86</v>
      </c>
      <c r="C4" s="12" t="s">
        <v>87</v>
      </c>
      <c r="D4" s="12"/>
      <c r="E4" s="12"/>
      <c r="F4" s="12"/>
      <c r="G4" s="12"/>
      <c r="H4" s="12"/>
      <c r="I4" s="12"/>
      <c r="J4" s="12"/>
    </row>
    <row r="5" spans="1:10">
      <c r="A5" s="10"/>
      <c r="B5" s="10"/>
      <c r="C5" s="12"/>
      <c r="D5" s="12"/>
      <c r="E5" s="12"/>
      <c r="F5" s="12"/>
      <c r="G5" s="12"/>
      <c r="H5" s="12"/>
      <c r="I5" s="12"/>
      <c r="J5" s="12"/>
    </row>
    <row r="6" spans="1:10" ht="17.25" thickBot="1">
      <c r="C6" s="9"/>
      <c r="D6" s="9"/>
      <c r="E6" s="9"/>
      <c r="F6" s="9"/>
      <c r="G6" s="9"/>
      <c r="H6" s="9"/>
      <c r="I6" s="9"/>
      <c r="J6" s="9"/>
    </row>
    <row r="7" spans="1:10" ht="17.25" thickBot="1">
      <c r="A7" s="7" t="s">
        <v>2</v>
      </c>
      <c r="C7" s="9"/>
      <c r="D7" s="9"/>
      <c r="E7" s="9"/>
      <c r="F7" s="9"/>
      <c r="G7" s="9"/>
      <c r="H7" s="9"/>
      <c r="I7" s="9"/>
      <c r="J7" s="9"/>
    </row>
    <row r="8" spans="1:10" ht="27.75" customHeight="1">
      <c r="B8" s="15" t="s">
        <v>3</v>
      </c>
      <c r="C8" s="15" t="s">
        <v>4</v>
      </c>
      <c r="D8" s="15" t="s">
        <v>5</v>
      </c>
      <c r="E8" s="15" t="s">
        <v>6</v>
      </c>
      <c r="F8" s="15" t="s">
        <v>7</v>
      </c>
      <c r="G8" s="15" t="s">
        <v>8</v>
      </c>
      <c r="H8" s="15" t="s">
        <v>9</v>
      </c>
      <c r="I8" s="15" t="s">
        <v>10</v>
      </c>
      <c r="J8" s="16" t="s">
        <v>11</v>
      </c>
    </row>
    <row r="9" spans="1:10" ht="27.75" customHeight="1">
      <c r="B9" s="15" t="s">
        <v>982</v>
      </c>
      <c r="C9" s="36"/>
      <c r="D9" s="36">
        <v>465036.62</v>
      </c>
      <c r="E9" s="36">
        <v>1085085.44</v>
      </c>
      <c r="F9" s="36">
        <v>399726.39</v>
      </c>
      <c r="G9" s="36"/>
      <c r="H9" s="36"/>
      <c r="I9" s="36"/>
      <c r="J9" s="35">
        <v>1949848.4500000002</v>
      </c>
    </row>
    <row r="10" spans="1:10">
      <c r="B10" s="15" t="s">
        <v>11</v>
      </c>
      <c r="C10" s="105">
        <f t="shared" ref="C10:I10" si="0">SUM(C9)</f>
        <v>0</v>
      </c>
      <c r="D10" s="105">
        <f t="shared" si="0"/>
        <v>465036.62</v>
      </c>
      <c r="E10" s="105">
        <f t="shared" si="0"/>
        <v>1085085.44</v>
      </c>
      <c r="F10" s="105">
        <f t="shared" si="0"/>
        <v>399726.39</v>
      </c>
      <c r="G10" s="105">
        <f t="shared" si="0"/>
        <v>0</v>
      </c>
      <c r="H10" s="105">
        <f t="shared" si="0"/>
        <v>0</v>
      </c>
      <c r="I10" s="105">
        <f t="shared" si="0"/>
        <v>0</v>
      </c>
      <c r="J10" s="104">
        <f>SUM(J9)</f>
        <v>1949848.4500000002</v>
      </c>
    </row>
    <row r="11" spans="1:10" ht="17.25" thickBot="1"/>
    <row r="12" spans="1:10" ht="17.25" thickBot="1">
      <c r="A12" s="7" t="s">
        <v>116</v>
      </c>
      <c r="B12" s="9"/>
      <c r="C12" s="9"/>
      <c r="D12" s="9"/>
      <c r="E12" s="9"/>
      <c r="F12" s="9"/>
      <c r="G12" s="9"/>
      <c r="H12" s="9"/>
      <c r="I12" s="9"/>
    </row>
    <row r="13" spans="1:10" ht="30">
      <c r="B13" s="117" t="s">
        <v>13</v>
      </c>
      <c r="C13" s="38" t="s">
        <v>14</v>
      </c>
      <c r="D13" s="38" t="s">
        <v>15</v>
      </c>
      <c r="E13" s="38" t="s">
        <v>16</v>
      </c>
      <c r="F13" s="38" t="s">
        <v>17</v>
      </c>
      <c r="G13" s="9"/>
      <c r="H13" s="9"/>
      <c r="I13" s="9"/>
    </row>
    <row r="14" spans="1:10">
      <c r="B14" s="481" t="s">
        <v>983</v>
      </c>
      <c r="C14" s="345" t="s">
        <v>984</v>
      </c>
      <c r="D14" s="346">
        <v>1000000</v>
      </c>
      <c r="E14" s="346">
        <v>1000000</v>
      </c>
      <c r="F14" s="347">
        <v>1</v>
      </c>
      <c r="G14" s="9"/>
      <c r="H14" s="9"/>
      <c r="I14" s="9"/>
    </row>
    <row r="15" spans="1:10" ht="30">
      <c r="B15" s="481"/>
      <c r="C15" s="348" t="s">
        <v>985</v>
      </c>
      <c r="D15" s="175">
        <v>400000</v>
      </c>
      <c r="E15" s="175">
        <v>400000</v>
      </c>
      <c r="F15" s="45">
        <v>1</v>
      </c>
      <c r="G15" s="9"/>
      <c r="H15" s="9"/>
      <c r="I15" s="9"/>
    </row>
    <row r="16" spans="1:10">
      <c r="B16" s="112" t="s">
        <v>11</v>
      </c>
      <c r="C16" s="130">
        <v>2</v>
      </c>
      <c r="D16" s="132">
        <f>SUM(D14:D15)</f>
        <v>1400000</v>
      </c>
      <c r="E16" s="132">
        <f t="shared" ref="E16" si="1">SUM(E14:E15)</f>
        <v>1400000</v>
      </c>
      <c r="F16" s="99">
        <v>2</v>
      </c>
      <c r="G16" s="9"/>
      <c r="H16" s="9"/>
      <c r="I16" s="9"/>
    </row>
    <row r="17" spans="2:9">
      <c r="B17" s="9"/>
      <c r="C17" s="9"/>
      <c r="D17" s="9"/>
      <c r="E17" s="9"/>
      <c r="F17" s="9"/>
      <c r="G17" s="9"/>
      <c r="H17" s="9"/>
      <c r="I17" s="9"/>
    </row>
    <row r="18" spans="2:9" ht="45">
      <c r="B18" s="117" t="s">
        <v>19</v>
      </c>
      <c r="C18" s="117" t="s">
        <v>20</v>
      </c>
      <c r="D18" s="117" t="s">
        <v>15</v>
      </c>
      <c r="E18" s="117" t="s">
        <v>21</v>
      </c>
      <c r="F18" s="117" t="s">
        <v>22</v>
      </c>
      <c r="G18" s="117" t="s">
        <v>23</v>
      </c>
      <c r="H18" s="117" t="s">
        <v>24</v>
      </c>
      <c r="I18" s="9"/>
    </row>
    <row r="19" spans="2:9">
      <c r="B19" s="99" t="s">
        <v>532</v>
      </c>
      <c r="C19" s="46">
        <f>J9</f>
        <v>1949848.4500000002</v>
      </c>
      <c r="D19" s="217">
        <f>D14+D15</f>
        <v>1400000</v>
      </c>
      <c r="E19" s="217">
        <f>E14+E15</f>
        <v>1400000</v>
      </c>
      <c r="F19" s="47">
        <f>D19/C19</f>
        <v>0.71800451978716595</v>
      </c>
      <c r="G19" s="47">
        <f>E19/D19</f>
        <v>1</v>
      </c>
      <c r="H19" s="47">
        <f>E19/C19</f>
        <v>0.71800451978716595</v>
      </c>
      <c r="I19" s="9"/>
    </row>
  </sheetData>
  <mergeCells count="1">
    <mergeCell ref="B14:B15"/>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K10"/>
  <sheetViews>
    <sheetView workbookViewId="0">
      <selection activeCell="E20" sqref="E20"/>
    </sheetView>
  </sheetViews>
  <sheetFormatPr baseColWidth="10" defaultColWidth="11.42578125" defaultRowHeight="16.5"/>
  <cols>
    <col min="1" max="1" width="37.5703125" style="8" customWidth="1"/>
    <col min="2" max="2" width="17.140625" style="8" customWidth="1"/>
    <col min="3" max="3" width="51.140625" style="8" customWidth="1"/>
    <col min="4" max="5" width="17.140625" style="8" customWidth="1"/>
    <col min="6" max="6" width="18.28515625" style="8" bestFit="1" customWidth="1"/>
    <col min="7" max="10" width="17.140625" style="8" customWidth="1"/>
    <col min="11" max="16384" width="11.42578125" style="8"/>
  </cols>
  <sheetData>
    <row r="1" spans="1:11" ht="17.25" thickBot="1">
      <c r="A1" s="7" t="s">
        <v>0</v>
      </c>
      <c r="B1" s="11" t="s">
        <v>986</v>
      </c>
    </row>
    <row r="2" spans="1:11" ht="17.25" thickBot="1"/>
    <row r="3" spans="1:11" ht="17.25" thickBot="1">
      <c r="A3" s="13" t="s">
        <v>1</v>
      </c>
      <c r="B3" s="10"/>
      <c r="C3" s="12"/>
      <c r="D3" s="12"/>
      <c r="E3" s="12"/>
      <c r="F3" s="12"/>
      <c r="G3" s="12"/>
      <c r="H3" s="12"/>
      <c r="I3" s="12"/>
      <c r="J3" s="12"/>
    </row>
    <row r="4" spans="1:11">
      <c r="A4" s="14"/>
      <c r="B4" s="10" t="s">
        <v>66</v>
      </c>
      <c r="C4" s="12" t="s">
        <v>67</v>
      </c>
      <c r="D4" s="12"/>
      <c r="E4" s="12"/>
      <c r="F4" s="12"/>
      <c r="G4" s="12"/>
      <c r="H4" s="12"/>
      <c r="I4" s="12"/>
      <c r="J4" s="12"/>
    </row>
    <row r="5" spans="1:11" ht="17.25" thickBot="1">
      <c r="A5" s="10"/>
      <c r="B5" s="10"/>
      <c r="C5" s="10"/>
      <c r="D5" s="10"/>
      <c r="E5" s="10"/>
      <c r="F5" s="10"/>
      <c r="G5" s="10"/>
      <c r="H5" s="10"/>
      <c r="I5" s="10"/>
      <c r="J5" s="10"/>
      <c r="K5" s="10"/>
    </row>
    <row r="6" spans="1:11" ht="17.25" thickBot="1">
      <c r="A6" s="20" t="s">
        <v>175</v>
      </c>
    </row>
    <row r="7" spans="1:11" ht="30">
      <c r="B7" s="21" t="s">
        <v>13</v>
      </c>
      <c r="C7" s="22" t="s">
        <v>14</v>
      </c>
      <c r="D7" s="23" t="s">
        <v>16</v>
      </c>
      <c r="E7" s="23" t="s">
        <v>17</v>
      </c>
      <c r="F7" s="445" t="s">
        <v>26</v>
      </c>
      <c r="G7" s="445"/>
      <c r="H7" s="445"/>
      <c r="I7" s="445"/>
    </row>
    <row r="8" spans="1:11" ht="75">
      <c r="B8" s="310" t="s">
        <v>1141</v>
      </c>
      <c r="C8" s="355" t="s">
        <v>1142</v>
      </c>
      <c r="D8" s="328">
        <v>181596.6</v>
      </c>
      <c r="E8" s="120">
        <v>1</v>
      </c>
      <c r="F8" s="641" t="s">
        <v>1143</v>
      </c>
      <c r="G8" s="641"/>
      <c r="H8" s="641"/>
      <c r="I8" s="641"/>
    </row>
    <row r="9" spans="1:11" ht="75">
      <c r="B9" s="310" t="s">
        <v>987</v>
      </c>
      <c r="C9" s="355" t="s">
        <v>1142</v>
      </c>
      <c r="D9" s="328">
        <v>946006.4</v>
      </c>
      <c r="E9" s="120">
        <v>2</v>
      </c>
      <c r="F9" s="641" t="s">
        <v>988</v>
      </c>
      <c r="G9" s="641"/>
      <c r="H9" s="641"/>
      <c r="I9" s="641"/>
    </row>
    <row r="10" spans="1:11">
      <c r="B10" s="103" t="s">
        <v>11</v>
      </c>
      <c r="C10" s="254">
        <v>2</v>
      </c>
      <c r="D10" s="329">
        <f>SUM(D8:D9)</f>
        <v>1127603</v>
      </c>
      <c r="E10" s="263">
        <f>SUM(E8:E9)</f>
        <v>3</v>
      </c>
      <c r="F10" s="441"/>
      <c r="G10" s="441"/>
      <c r="H10" s="441"/>
      <c r="I10" s="441"/>
    </row>
  </sheetData>
  <mergeCells count="4">
    <mergeCell ref="F7:I7"/>
    <mergeCell ref="F9:I9"/>
    <mergeCell ref="F10:I10"/>
    <mergeCell ref="F8:I8"/>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E398A-6A7E-47A1-AA5E-22BAFAB8BBC8}">
  <dimension ref="A1:J52"/>
  <sheetViews>
    <sheetView topLeftCell="A16" workbookViewId="0">
      <selection activeCell="I26" sqref="I26"/>
    </sheetView>
  </sheetViews>
  <sheetFormatPr baseColWidth="10" defaultColWidth="11.42578125" defaultRowHeight="15"/>
  <cols>
    <col min="1" max="1" width="35.42578125" customWidth="1"/>
    <col min="2" max="2" width="32.28515625" customWidth="1"/>
    <col min="3" max="3" width="46.28515625" customWidth="1"/>
    <col min="4" max="4" width="16.5703125" customWidth="1"/>
    <col min="5" max="5" width="17.42578125" customWidth="1"/>
    <col min="6" max="6" width="17.85546875" customWidth="1"/>
    <col min="7" max="7" width="16.85546875" customWidth="1"/>
    <col min="8" max="8" width="18" customWidth="1"/>
    <col min="9" max="10" width="21" customWidth="1"/>
  </cols>
  <sheetData>
    <row r="1" spans="1:10" ht="17.25" thickBot="1">
      <c r="A1" s="7" t="s">
        <v>0</v>
      </c>
      <c r="B1" s="11" t="s">
        <v>989</v>
      </c>
      <c r="C1" s="8"/>
      <c r="D1" s="8"/>
      <c r="E1" s="8"/>
      <c r="F1" s="8"/>
      <c r="G1" s="8"/>
      <c r="H1" s="8"/>
      <c r="I1" s="8"/>
      <c r="J1" s="8"/>
    </row>
    <row r="2" spans="1:10" ht="17.25" thickBot="1">
      <c r="A2" s="8"/>
      <c r="B2" s="8"/>
      <c r="C2" s="8"/>
      <c r="D2" s="8"/>
      <c r="E2" s="8"/>
      <c r="F2" s="8"/>
      <c r="G2" s="8"/>
      <c r="H2" s="8"/>
      <c r="I2" s="8"/>
      <c r="J2" s="8"/>
    </row>
    <row r="3" spans="1:10" ht="17.25" thickBot="1">
      <c r="A3" s="13" t="s">
        <v>1</v>
      </c>
      <c r="B3" s="10"/>
      <c r="C3" s="12"/>
      <c r="D3" s="12"/>
      <c r="E3" s="12"/>
      <c r="F3" s="12"/>
      <c r="G3" s="12"/>
      <c r="H3" s="12"/>
      <c r="I3" s="12"/>
      <c r="J3" s="12"/>
    </row>
    <row r="4" spans="1:10" ht="16.5">
      <c r="A4" s="14"/>
      <c r="B4" s="10" t="s">
        <v>52</v>
      </c>
      <c r="C4" s="12" t="s">
        <v>53</v>
      </c>
      <c r="D4" s="12"/>
      <c r="E4" s="12"/>
      <c r="F4" s="12"/>
      <c r="G4" s="12"/>
      <c r="H4" s="12"/>
      <c r="I4" s="12"/>
      <c r="J4" s="12"/>
    </row>
    <row r="5" spans="1:10" ht="16.5">
      <c r="A5" s="10"/>
      <c r="B5" s="10"/>
      <c r="C5" s="12"/>
      <c r="D5" s="12"/>
      <c r="E5" s="12"/>
      <c r="F5" s="12"/>
      <c r="G5" s="12"/>
      <c r="H5" s="12"/>
      <c r="I5" s="12"/>
      <c r="J5" s="12"/>
    </row>
    <row r="6" spans="1:10" ht="17.25" thickBot="1">
      <c r="A6" s="8"/>
      <c r="B6" s="8"/>
      <c r="C6" s="9"/>
      <c r="D6" s="9"/>
      <c r="E6" s="9"/>
      <c r="F6" s="9"/>
      <c r="G6" s="9"/>
      <c r="H6" s="9"/>
      <c r="I6" s="9"/>
      <c r="J6" s="9"/>
    </row>
    <row r="7" spans="1:10" ht="17.25" thickBot="1">
      <c r="A7" s="7" t="s">
        <v>2</v>
      </c>
      <c r="B7" s="8"/>
      <c r="C7" s="9"/>
      <c r="D7" s="9"/>
      <c r="E7" s="9"/>
      <c r="F7" s="9"/>
      <c r="G7" s="9"/>
      <c r="H7" s="9"/>
      <c r="I7" s="9"/>
      <c r="J7" s="9"/>
    </row>
    <row r="8" spans="1:10" ht="30">
      <c r="A8" s="8"/>
      <c r="B8" s="15" t="s">
        <v>3</v>
      </c>
      <c r="C8" s="15" t="s">
        <v>4</v>
      </c>
      <c r="D8" s="15" t="s">
        <v>5</v>
      </c>
      <c r="E8" s="15" t="s">
        <v>6</v>
      </c>
      <c r="F8" s="15" t="s">
        <v>7</v>
      </c>
      <c r="G8" s="15" t="s">
        <v>8</v>
      </c>
      <c r="H8" s="15" t="s">
        <v>9</v>
      </c>
      <c r="I8" s="15" t="s">
        <v>10</v>
      </c>
      <c r="J8" s="16" t="s">
        <v>11</v>
      </c>
    </row>
    <row r="9" spans="1:10" ht="33.75" customHeight="1">
      <c r="A9" s="8"/>
      <c r="B9" s="15" t="s">
        <v>990</v>
      </c>
      <c r="C9" s="36"/>
      <c r="D9" s="36">
        <v>3414391</v>
      </c>
      <c r="E9" s="36"/>
      <c r="F9" s="36"/>
      <c r="G9" s="36"/>
      <c r="H9" s="36"/>
      <c r="I9" s="36"/>
      <c r="J9" s="35">
        <f>SUM(C9:I9)</f>
        <v>3414391</v>
      </c>
    </row>
    <row r="10" spans="1:10" ht="30" customHeight="1">
      <c r="A10" s="8"/>
      <c r="B10" s="15" t="s">
        <v>991</v>
      </c>
      <c r="C10" s="36"/>
      <c r="D10" s="36"/>
      <c r="E10" s="36">
        <v>1554740</v>
      </c>
      <c r="F10" s="36"/>
      <c r="G10" s="36"/>
      <c r="H10" s="36"/>
      <c r="I10" s="36"/>
      <c r="J10" s="35">
        <f t="shared" ref="J10:J11" si="0">SUM(C10:I10)</f>
        <v>1554740</v>
      </c>
    </row>
    <row r="11" spans="1:10" ht="30" customHeight="1">
      <c r="A11" s="8"/>
      <c r="B11" s="15" t="s">
        <v>992</v>
      </c>
      <c r="C11" s="36"/>
      <c r="D11" s="36"/>
      <c r="E11" s="36">
        <v>7967980</v>
      </c>
      <c r="F11" s="36"/>
      <c r="G11" s="36"/>
      <c r="H11" s="36"/>
      <c r="I11" s="36"/>
      <c r="J11" s="35">
        <f t="shared" si="0"/>
        <v>7967980</v>
      </c>
    </row>
    <row r="12" spans="1:10" ht="27.75" customHeight="1">
      <c r="A12" s="8"/>
      <c r="B12" s="15" t="s">
        <v>11</v>
      </c>
      <c r="C12" s="105">
        <f t="shared" ref="C12:J12" si="1">SUM(C9:C11)</f>
        <v>0</v>
      </c>
      <c r="D12" s="105">
        <f t="shared" si="1"/>
        <v>3414391</v>
      </c>
      <c r="E12" s="105">
        <f t="shared" si="1"/>
        <v>9522720</v>
      </c>
      <c r="F12" s="105">
        <f t="shared" si="1"/>
        <v>0</v>
      </c>
      <c r="G12" s="105">
        <f t="shared" si="1"/>
        <v>0</v>
      </c>
      <c r="H12" s="105">
        <f t="shared" si="1"/>
        <v>0</v>
      </c>
      <c r="I12" s="105">
        <f t="shared" si="1"/>
        <v>0</v>
      </c>
      <c r="J12" s="104">
        <f t="shared" si="1"/>
        <v>12937111</v>
      </c>
    </row>
    <row r="16" spans="1:10">
      <c r="B16" s="38" t="s">
        <v>13</v>
      </c>
      <c r="C16" s="117" t="s">
        <v>14</v>
      </c>
      <c r="D16" s="117" t="s">
        <v>15</v>
      </c>
      <c r="E16" s="117" t="s">
        <v>16</v>
      </c>
      <c r="F16" s="117" t="s">
        <v>17</v>
      </c>
    </row>
    <row r="17" spans="1:9" ht="75">
      <c r="B17" s="658" t="s">
        <v>993</v>
      </c>
      <c r="C17" s="169" t="s">
        <v>994</v>
      </c>
      <c r="D17" s="398">
        <v>2606098.25</v>
      </c>
      <c r="E17" s="398">
        <v>2282932.52</v>
      </c>
      <c r="F17" s="399">
        <v>19</v>
      </c>
    </row>
    <row r="18" spans="1:9" ht="30">
      <c r="B18" s="658"/>
      <c r="C18" s="169" t="s">
        <v>995</v>
      </c>
      <c r="D18" s="170">
        <v>71579.83</v>
      </c>
      <c r="E18" s="170">
        <v>71579.83</v>
      </c>
      <c r="F18" s="400">
        <v>1</v>
      </c>
    </row>
    <row r="19" spans="1:9" ht="105">
      <c r="B19" s="659" t="s">
        <v>1016</v>
      </c>
      <c r="C19" s="338" t="s">
        <v>1093</v>
      </c>
      <c r="D19" s="170">
        <v>2700168.99</v>
      </c>
      <c r="E19" s="169"/>
      <c r="F19" s="169"/>
    </row>
    <row r="20" spans="1:9" ht="30">
      <c r="B20" s="660"/>
      <c r="C20" s="169" t="s">
        <v>1092</v>
      </c>
      <c r="D20" s="170">
        <v>3199732.48</v>
      </c>
      <c r="E20" s="169"/>
      <c r="F20" s="169"/>
    </row>
    <row r="21" spans="1:9">
      <c r="B21" s="103" t="s">
        <v>11</v>
      </c>
      <c r="C21" s="115">
        <v>5</v>
      </c>
      <c r="D21" s="397">
        <f>SUM(D17:D20)</f>
        <v>8577579.5500000007</v>
      </c>
      <c r="E21" s="397">
        <f>SUM(E17:E20)</f>
        <v>2354512.35</v>
      </c>
      <c r="F21" s="115">
        <f>SUM(F17:F20)</f>
        <v>20</v>
      </c>
    </row>
    <row r="25" spans="1:9" ht="45">
      <c r="B25" s="38" t="s">
        <v>19</v>
      </c>
      <c r="C25" s="38" t="s">
        <v>20</v>
      </c>
      <c r="D25" s="38" t="s">
        <v>15</v>
      </c>
      <c r="E25" s="38" t="s">
        <v>21</v>
      </c>
      <c r="F25" s="38" t="s">
        <v>22</v>
      </c>
      <c r="G25" s="38" t="s">
        <v>23</v>
      </c>
      <c r="H25" s="38" t="s">
        <v>24</v>
      </c>
    </row>
    <row r="26" spans="1:9">
      <c r="B26" s="99" t="s">
        <v>996</v>
      </c>
      <c r="C26" s="46">
        <f>J12</f>
        <v>12937111</v>
      </c>
      <c r="D26" s="232">
        <f>SUM(D17:D20)</f>
        <v>8577579.5500000007</v>
      </c>
      <c r="E26" s="232">
        <f>SUM(E17:E20)</f>
        <v>2354512.35</v>
      </c>
      <c r="F26" s="47">
        <f>D26/C26</f>
        <v>0.66302125335401396</v>
      </c>
      <c r="G26" s="47">
        <f>E26/D26</f>
        <v>0.27449612519186717</v>
      </c>
      <c r="H26" s="47">
        <f>E26/C26</f>
        <v>0.1819967649655321</v>
      </c>
    </row>
    <row r="28" spans="1:9" ht="15.75" thickBot="1"/>
    <row r="29" spans="1:9" ht="17.25" thickBot="1">
      <c r="A29" s="20" t="s">
        <v>175</v>
      </c>
      <c r="B29" s="8"/>
      <c r="C29" s="8"/>
      <c r="D29" s="8"/>
      <c r="E29" s="8"/>
      <c r="F29" s="8"/>
      <c r="G29" s="8"/>
      <c r="H29" s="8"/>
      <c r="I29" s="8"/>
    </row>
    <row r="30" spans="1:9" ht="16.5">
      <c r="A30" s="8"/>
      <c r="B30" s="21" t="s">
        <v>13</v>
      </c>
      <c r="C30" s="22" t="s">
        <v>14</v>
      </c>
      <c r="D30" s="23" t="s">
        <v>16</v>
      </c>
      <c r="E30" s="23" t="s">
        <v>17</v>
      </c>
      <c r="F30" s="445" t="s">
        <v>26</v>
      </c>
      <c r="G30" s="445"/>
      <c r="H30" s="445"/>
      <c r="I30" s="445"/>
    </row>
    <row r="31" spans="1:9" s="8" customFormat="1" ht="60">
      <c r="B31" s="548" t="s">
        <v>993</v>
      </c>
      <c r="C31" s="282" t="s">
        <v>997</v>
      </c>
      <c r="D31" s="283">
        <v>118535363.09999999</v>
      </c>
      <c r="E31" s="284">
        <v>3</v>
      </c>
      <c r="F31" s="542" t="s">
        <v>998</v>
      </c>
      <c r="G31" s="543"/>
      <c r="H31" s="543"/>
      <c r="I31" s="544"/>
    </row>
    <row r="32" spans="1:9" s="8" customFormat="1" ht="105">
      <c r="B32" s="549"/>
      <c r="C32" s="282" t="s">
        <v>999</v>
      </c>
      <c r="D32" s="283">
        <v>2406638.85</v>
      </c>
      <c r="E32" s="284">
        <v>1</v>
      </c>
      <c r="F32" s="542" t="s">
        <v>1000</v>
      </c>
      <c r="G32" s="543"/>
      <c r="H32" s="543"/>
      <c r="I32" s="544"/>
    </row>
    <row r="33" spans="2:9" s="8" customFormat="1" ht="75">
      <c r="B33" s="549"/>
      <c r="C33" s="282" t="s">
        <v>1001</v>
      </c>
      <c r="D33" s="283">
        <v>535082.57999999996</v>
      </c>
      <c r="E33" s="284">
        <v>1</v>
      </c>
      <c r="F33" s="542" t="s">
        <v>1002</v>
      </c>
      <c r="G33" s="543"/>
      <c r="H33" s="543"/>
      <c r="I33" s="544"/>
    </row>
    <row r="34" spans="2:9" s="8" customFormat="1" ht="120">
      <c r="B34" s="549"/>
      <c r="C34" s="32" t="s">
        <v>1003</v>
      </c>
      <c r="D34" s="283">
        <v>262531.5</v>
      </c>
      <c r="E34" s="284">
        <v>1</v>
      </c>
      <c r="F34" s="542" t="s">
        <v>1004</v>
      </c>
      <c r="G34" s="543"/>
      <c r="H34" s="543"/>
      <c r="I34" s="544"/>
    </row>
    <row r="35" spans="2:9" s="8" customFormat="1" ht="60">
      <c r="B35" s="549"/>
      <c r="C35" s="32" t="s">
        <v>1005</v>
      </c>
      <c r="D35" s="283">
        <v>16331.37</v>
      </c>
      <c r="E35" s="284">
        <v>1</v>
      </c>
      <c r="F35" s="542" t="s">
        <v>1006</v>
      </c>
      <c r="G35" s="543"/>
      <c r="H35" s="543"/>
      <c r="I35" s="544"/>
    </row>
    <row r="36" spans="2:9" s="8" customFormat="1" ht="60">
      <c r="B36" s="549"/>
      <c r="C36" s="32" t="s">
        <v>1005</v>
      </c>
      <c r="D36" s="283">
        <v>48702.5</v>
      </c>
      <c r="E36" s="284">
        <v>1</v>
      </c>
      <c r="F36" s="524" t="s">
        <v>1006</v>
      </c>
      <c r="G36" s="525"/>
      <c r="H36" s="525"/>
      <c r="I36" s="526"/>
    </row>
    <row r="37" spans="2:9" s="8" customFormat="1" ht="75">
      <c r="B37" s="549"/>
      <c r="C37" s="32" t="s">
        <v>1007</v>
      </c>
      <c r="D37" s="283">
        <v>14036</v>
      </c>
      <c r="E37" s="284">
        <v>1</v>
      </c>
      <c r="F37" s="524" t="s">
        <v>1008</v>
      </c>
      <c r="G37" s="525"/>
      <c r="H37" s="525"/>
      <c r="I37" s="526"/>
    </row>
    <row r="38" spans="2:9" s="8" customFormat="1" ht="120">
      <c r="B38" s="549"/>
      <c r="C38" s="416" t="s">
        <v>1009</v>
      </c>
      <c r="D38" s="283">
        <v>65340</v>
      </c>
      <c r="E38" s="284">
        <v>1</v>
      </c>
      <c r="F38" s="524" t="s">
        <v>1010</v>
      </c>
      <c r="G38" s="525"/>
      <c r="H38" s="525"/>
      <c r="I38" s="526"/>
    </row>
    <row r="39" spans="2:9" s="8" customFormat="1" ht="120">
      <c r="B39" s="549"/>
      <c r="C39" s="416" t="s">
        <v>1109</v>
      </c>
      <c r="D39" s="283">
        <v>2904</v>
      </c>
      <c r="E39" s="284">
        <v>1</v>
      </c>
      <c r="F39" s="524" t="s">
        <v>1010</v>
      </c>
      <c r="G39" s="525"/>
      <c r="H39" s="525"/>
      <c r="I39" s="526"/>
    </row>
    <row r="40" spans="2:9" s="8" customFormat="1" ht="75" customHeight="1">
      <c r="B40" s="550"/>
      <c r="C40" s="355" t="s">
        <v>1011</v>
      </c>
      <c r="D40" s="283">
        <v>5998991.9000000004</v>
      </c>
      <c r="E40" s="284">
        <v>1</v>
      </c>
      <c r="F40" s="524" t="s">
        <v>1012</v>
      </c>
      <c r="G40" s="525"/>
      <c r="H40" s="525"/>
      <c r="I40" s="526"/>
    </row>
    <row r="41" spans="2:9" s="8" customFormat="1" ht="94.5">
      <c r="B41" s="285" t="s">
        <v>1013</v>
      </c>
      <c r="C41" s="252" t="s">
        <v>1014</v>
      </c>
      <c r="D41" s="283">
        <v>2211977.06</v>
      </c>
      <c r="E41" s="284">
        <v>3</v>
      </c>
      <c r="F41" s="642" t="s">
        <v>1015</v>
      </c>
      <c r="G41" s="643"/>
      <c r="H41" s="643"/>
      <c r="I41" s="644"/>
    </row>
    <row r="42" spans="2:9" s="8" customFormat="1" ht="45">
      <c r="B42" s="548" t="s">
        <v>1016</v>
      </c>
      <c r="C42" s="252" t="s">
        <v>1017</v>
      </c>
      <c r="D42" s="283">
        <v>7502821.4199999999</v>
      </c>
      <c r="E42" s="284">
        <v>1</v>
      </c>
      <c r="F42" s="645" t="s">
        <v>1018</v>
      </c>
      <c r="G42" s="646"/>
      <c r="H42" s="646"/>
      <c r="I42" s="647"/>
    </row>
    <row r="43" spans="2:9" s="8" customFormat="1" ht="75" customHeight="1">
      <c r="B43" s="550"/>
      <c r="C43" s="252" t="s">
        <v>1019</v>
      </c>
      <c r="D43" s="283">
        <v>196403.91</v>
      </c>
      <c r="E43" s="284">
        <v>2</v>
      </c>
      <c r="F43" s="530" t="s">
        <v>1020</v>
      </c>
      <c r="G43" s="531"/>
      <c r="H43" s="531"/>
      <c r="I43" s="532"/>
    </row>
    <row r="44" spans="2:9" s="8" customFormat="1" ht="75">
      <c r="B44" s="648" t="s">
        <v>1021</v>
      </c>
      <c r="C44" s="282" t="s">
        <v>1022</v>
      </c>
      <c r="D44" s="283">
        <v>66058.89</v>
      </c>
      <c r="E44" s="284">
        <v>1</v>
      </c>
      <c r="F44" s="542" t="s">
        <v>1023</v>
      </c>
      <c r="G44" s="543"/>
      <c r="H44" s="543"/>
      <c r="I44" s="544"/>
    </row>
    <row r="45" spans="2:9" s="8" customFormat="1" ht="75">
      <c r="B45" s="648"/>
      <c r="C45" s="286" t="s">
        <v>1024</v>
      </c>
      <c r="D45" s="287">
        <v>128876.93</v>
      </c>
      <c r="E45" s="288">
        <v>1</v>
      </c>
      <c r="F45" s="649" t="s">
        <v>1025</v>
      </c>
      <c r="G45" s="650"/>
      <c r="H45" s="650"/>
      <c r="I45" s="651"/>
    </row>
    <row r="46" spans="2:9" s="8" customFormat="1" ht="75">
      <c r="B46" s="648"/>
      <c r="C46" s="286" t="s">
        <v>1026</v>
      </c>
      <c r="D46" s="287">
        <v>230167.98</v>
      </c>
      <c r="E46" s="288">
        <v>1</v>
      </c>
      <c r="F46" s="649" t="s">
        <v>1027</v>
      </c>
      <c r="G46" s="650"/>
      <c r="H46" s="650"/>
      <c r="I46" s="651"/>
    </row>
    <row r="47" spans="2:9" s="8" customFormat="1" ht="75">
      <c r="B47" s="648"/>
      <c r="C47" s="286" t="s">
        <v>1028</v>
      </c>
      <c r="D47" s="287">
        <v>541122.63</v>
      </c>
      <c r="E47" s="288">
        <v>1</v>
      </c>
      <c r="F47" s="652" t="s">
        <v>1029</v>
      </c>
      <c r="G47" s="653"/>
      <c r="H47" s="653"/>
      <c r="I47" s="654"/>
    </row>
    <row r="48" spans="2:9" s="8" customFormat="1" ht="75">
      <c r="B48" s="648"/>
      <c r="C48" s="286" t="s">
        <v>1030</v>
      </c>
      <c r="D48" s="287">
        <v>495728.67</v>
      </c>
      <c r="E48" s="288">
        <v>1</v>
      </c>
      <c r="F48" s="649" t="s">
        <v>1031</v>
      </c>
      <c r="G48" s="650"/>
      <c r="H48" s="650"/>
      <c r="I48" s="651"/>
    </row>
    <row r="49" spans="2:9" s="8" customFormat="1" ht="45">
      <c r="B49" s="648"/>
      <c r="C49" s="289" t="s">
        <v>1032</v>
      </c>
      <c r="D49" s="287">
        <v>100068.39</v>
      </c>
      <c r="E49" s="288">
        <v>1</v>
      </c>
      <c r="F49" s="649" t="s">
        <v>1033</v>
      </c>
      <c r="G49" s="650"/>
      <c r="H49" s="650"/>
      <c r="I49" s="651"/>
    </row>
    <row r="50" spans="2:9" s="8" customFormat="1" ht="45">
      <c r="B50" s="648"/>
      <c r="C50" s="286" t="s">
        <v>1034</v>
      </c>
      <c r="D50" s="287">
        <v>73511.94</v>
      </c>
      <c r="E50" s="288">
        <v>1</v>
      </c>
      <c r="F50" s="649" t="s">
        <v>1035</v>
      </c>
      <c r="G50" s="650"/>
      <c r="H50" s="650"/>
      <c r="I50" s="651"/>
    </row>
    <row r="51" spans="2:9" s="8" customFormat="1" ht="60">
      <c r="B51" s="648"/>
      <c r="C51" s="286" t="s">
        <v>1036</v>
      </c>
      <c r="D51" s="287">
        <v>64873.55</v>
      </c>
      <c r="E51" s="288">
        <v>1</v>
      </c>
      <c r="F51" s="655" t="s">
        <v>1025</v>
      </c>
      <c r="G51" s="656"/>
      <c r="H51" s="656"/>
      <c r="I51" s="657"/>
    </row>
    <row r="52" spans="2:9" s="8" customFormat="1" ht="16.5">
      <c r="B52" s="103" t="s">
        <v>11</v>
      </c>
      <c r="C52" s="254">
        <v>21</v>
      </c>
      <c r="D52" s="329">
        <f>SUM(D31:D51)</f>
        <v>139497533.16999996</v>
      </c>
      <c r="E52" s="246">
        <f>SUM(E31:E51)</f>
        <v>26</v>
      </c>
      <c r="F52" s="441"/>
      <c r="G52" s="441"/>
      <c r="H52" s="441"/>
      <c r="I52" s="441"/>
    </row>
  </sheetData>
  <mergeCells count="28">
    <mergeCell ref="B17:B18"/>
    <mergeCell ref="B31:B40"/>
    <mergeCell ref="F31:I31"/>
    <mergeCell ref="F32:I32"/>
    <mergeCell ref="F33:I33"/>
    <mergeCell ref="F34:I34"/>
    <mergeCell ref="F35:I35"/>
    <mergeCell ref="F36:I36"/>
    <mergeCell ref="F37:I37"/>
    <mergeCell ref="F40:I40"/>
    <mergeCell ref="B19:B20"/>
    <mergeCell ref="F39:I39"/>
    <mergeCell ref="F52:I52"/>
    <mergeCell ref="F30:I30"/>
    <mergeCell ref="F38:I38"/>
    <mergeCell ref="F41:I41"/>
    <mergeCell ref="B42:B43"/>
    <mergeCell ref="F42:I42"/>
    <mergeCell ref="F43:I43"/>
    <mergeCell ref="B44:B51"/>
    <mergeCell ref="F44:I44"/>
    <mergeCell ref="F45:I45"/>
    <mergeCell ref="F46:I46"/>
    <mergeCell ref="F47:I47"/>
    <mergeCell ref="F48:I48"/>
    <mergeCell ref="F49:I49"/>
    <mergeCell ref="F50:I50"/>
    <mergeCell ref="F51:I5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69C92-B58A-486F-96A5-4AFD0A318CC9}">
  <dimension ref="A1:J32"/>
  <sheetViews>
    <sheetView topLeftCell="A16" workbookViewId="0">
      <selection activeCell="D39" sqref="D39"/>
    </sheetView>
  </sheetViews>
  <sheetFormatPr baseColWidth="10" defaultColWidth="11.42578125" defaultRowHeight="15"/>
  <cols>
    <col min="1" max="1" width="34.28515625" customWidth="1"/>
    <col min="2" max="2" width="22.140625" customWidth="1"/>
    <col min="3" max="3" width="36" customWidth="1"/>
    <col min="4" max="4" width="21.7109375" customWidth="1"/>
    <col min="5" max="5" width="20.28515625" customWidth="1"/>
    <col min="6" max="6" width="20.42578125" customWidth="1"/>
    <col min="7" max="7" width="17.5703125" customWidth="1"/>
    <col min="8" max="8" width="17.7109375" customWidth="1"/>
    <col min="9" max="9" width="18.85546875" customWidth="1"/>
    <col min="10" max="10" width="21" customWidth="1"/>
  </cols>
  <sheetData>
    <row r="1" spans="1:10" ht="17.25" thickBot="1">
      <c r="A1" s="7" t="s">
        <v>0</v>
      </c>
      <c r="B1" s="11" t="s">
        <v>1037</v>
      </c>
      <c r="C1" s="8"/>
      <c r="D1" s="8"/>
      <c r="E1" s="8"/>
      <c r="F1" s="8"/>
      <c r="G1" s="8"/>
      <c r="H1" s="8"/>
      <c r="I1" s="8"/>
      <c r="J1" s="8"/>
    </row>
    <row r="2" spans="1:10" ht="17.25" thickBot="1">
      <c r="A2" s="8"/>
      <c r="B2" s="8"/>
      <c r="C2" s="8"/>
      <c r="D2" s="8"/>
      <c r="E2" s="8"/>
      <c r="F2" s="8"/>
      <c r="G2" s="8"/>
      <c r="H2" s="8"/>
      <c r="I2" s="8"/>
      <c r="J2" s="8"/>
    </row>
    <row r="3" spans="1:10" ht="17.25" thickBot="1">
      <c r="A3" s="13" t="s">
        <v>1</v>
      </c>
      <c r="B3" s="10"/>
      <c r="C3" s="12"/>
      <c r="D3" s="12"/>
      <c r="E3" s="12"/>
      <c r="F3" s="12"/>
      <c r="G3" s="12"/>
      <c r="H3" s="12"/>
      <c r="I3" s="12"/>
      <c r="J3" s="12"/>
    </row>
    <row r="4" spans="1:10" ht="16.5">
      <c r="A4" s="14"/>
      <c r="B4" s="10" t="s">
        <v>66</v>
      </c>
      <c r="C4" s="12" t="s">
        <v>67</v>
      </c>
      <c r="D4" s="12"/>
      <c r="E4" s="12"/>
      <c r="F4" s="12"/>
      <c r="G4" s="12"/>
      <c r="H4" s="12"/>
      <c r="I4" s="12"/>
      <c r="J4" s="12"/>
    </row>
    <row r="5" spans="1:10" ht="16.5">
      <c r="A5" s="10"/>
      <c r="B5" s="10"/>
      <c r="C5" s="12"/>
      <c r="D5" s="12"/>
      <c r="E5" s="12"/>
      <c r="F5" s="12"/>
      <c r="G5" s="12"/>
      <c r="H5" s="12"/>
      <c r="I5" s="12"/>
      <c r="J5" s="12"/>
    </row>
    <row r="6" spans="1:10" ht="17.25" thickBot="1">
      <c r="A6" s="8"/>
      <c r="B6" s="8"/>
      <c r="C6" s="9"/>
      <c r="D6" s="9"/>
      <c r="E6" s="9"/>
      <c r="F6" s="9"/>
      <c r="G6" s="9"/>
      <c r="H6" s="9"/>
      <c r="I6" s="9"/>
      <c r="J6" s="9"/>
    </row>
    <row r="7" spans="1:10" ht="17.25" thickBot="1">
      <c r="A7" s="7" t="s">
        <v>2</v>
      </c>
      <c r="B7" s="8"/>
      <c r="C7" s="9"/>
      <c r="D7" s="9"/>
      <c r="E7" s="9"/>
      <c r="F7" s="9"/>
      <c r="G7" s="9"/>
      <c r="H7" s="9"/>
      <c r="I7" s="9"/>
      <c r="J7" s="9"/>
    </row>
    <row r="8" spans="1:10" ht="16.5">
      <c r="A8" s="8"/>
      <c r="B8" s="15" t="s">
        <v>3</v>
      </c>
      <c r="C8" s="15" t="s">
        <v>4</v>
      </c>
      <c r="D8" s="15" t="s">
        <v>5</v>
      </c>
      <c r="E8" s="15" t="s">
        <v>6</v>
      </c>
      <c r="F8" s="15" t="s">
        <v>7</v>
      </c>
      <c r="G8" s="15" t="s">
        <v>8</v>
      </c>
      <c r="H8" s="15" t="s">
        <v>9</v>
      </c>
      <c r="I8" s="15" t="s">
        <v>10</v>
      </c>
      <c r="J8" s="16" t="s">
        <v>11</v>
      </c>
    </row>
    <row r="9" spans="1:10" ht="22.5" customHeight="1">
      <c r="A9" s="8"/>
      <c r="B9" s="15" t="s">
        <v>1038</v>
      </c>
      <c r="C9" s="36"/>
      <c r="D9" s="36">
        <v>15876840.189999999</v>
      </c>
      <c r="E9" s="36">
        <v>6532059.79</v>
      </c>
      <c r="F9" s="36"/>
      <c r="G9" s="36">
        <f>1932046.78+14231895</f>
        <v>16163941.779999999</v>
      </c>
      <c r="H9" s="36"/>
      <c r="I9" s="36"/>
      <c r="J9" s="35">
        <f>SUM(C9:I9)</f>
        <v>38572841.759999998</v>
      </c>
    </row>
    <row r="10" spans="1:10" ht="27" customHeight="1">
      <c r="A10" s="8"/>
      <c r="B10" s="15" t="s">
        <v>11</v>
      </c>
      <c r="C10" s="105">
        <f t="shared" ref="C10:J10" si="0">SUM(C9:C9)</f>
        <v>0</v>
      </c>
      <c r="D10" s="105">
        <f t="shared" si="0"/>
        <v>15876840.189999999</v>
      </c>
      <c r="E10" s="105">
        <f t="shared" si="0"/>
        <v>6532059.79</v>
      </c>
      <c r="F10" s="105">
        <f t="shared" si="0"/>
        <v>0</v>
      </c>
      <c r="G10" s="105">
        <f t="shared" si="0"/>
        <v>16163941.779999999</v>
      </c>
      <c r="H10" s="105">
        <f t="shared" si="0"/>
        <v>0</v>
      </c>
      <c r="I10" s="105">
        <f t="shared" si="0"/>
        <v>0</v>
      </c>
      <c r="J10" s="104">
        <f t="shared" si="0"/>
        <v>38572841.759999998</v>
      </c>
    </row>
    <row r="14" spans="1:10">
      <c r="B14" s="38" t="s">
        <v>13</v>
      </c>
      <c r="C14" s="117" t="s">
        <v>14</v>
      </c>
      <c r="D14" s="117" t="s">
        <v>15</v>
      </c>
      <c r="E14" s="117" t="s">
        <v>16</v>
      </c>
      <c r="F14" s="117" t="s">
        <v>17</v>
      </c>
    </row>
    <row r="15" spans="1:10" ht="90">
      <c r="B15" s="658" t="s">
        <v>1039</v>
      </c>
      <c r="C15" s="169" t="s">
        <v>1040</v>
      </c>
      <c r="D15" s="398">
        <v>15559303.390000001</v>
      </c>
      <c r="E15" s="398">
        <v>14529396.439999999</v>
      </c>
      <c r="F15" s="165">
        <v>19</v>
      </c>
    </row>
    <row r="16" spans="1:10" ht="75">
      <c r="B16" s="658"/>
      <c r="C16" s="401" t="s">
        <v>1041</v>
      </c>
      <c r="D16" s="398">
        <v>6272059.7999999998</v>
      </c>
      <c r="E16" s="398">
        <v>1585258.54</v>
      </c>
      <c r="F16" s="402">
        <v>12</v>
      </c>
    </row>
    <row r="17" spans="1:9" ht="105">
      <c r="B17" s="658"/>
      <c r="C17" s="157" t="s">
        <v>1042</v>
      </c>
      <c r="D17" s="158">
        <v>2764338.78</v>
      </c>
      <c r="E17" s="158">
        <v>2764338.78</v>
      </c>
      <c r="F17" s="403">
        <v>20</v>
      </c>
    </row>
    <row r="18" spans="1:9" ht="90">
      <c r="B18" s="658"/>
      <c r="C18" s="157" t="s">
        <v>1120</v>
      </c>
      <c r="D18" s="158">
        <v>280463.62</v>
      </c>
      <c r="E18" s="158"/>
      <c r="F18" s="403"/>
    </row>
    <row r="19" spans="1:9" ht="30">
      <c r="B19" s="658"/>
      <c r="C19" s="169" t="s">
        <v>1043</v>
      </c>
      <c r="D19" s="404">
        <v>485624.7</v>
      </c>
      <c r="E19" s="404">
        <v>485624.7</v>
      </c>
      <c r="F19" s="165">
        <v>1</v>
      </c>
    </row>
    <row r="20" spans="1:9">
      <c r="B20" s="103" t="s">
        <v>11</v>
      </c>
      <c r="C20" s="115">
        <v>5</v>
      </c>
      <c r="D20" s="397">
        <f>SUM(D15:D19)</f>
        <v>25361790.290000003</v>
      </c>
      <c r="E20" s="397">
        <f>SUM(E15:E19)</f>
        <v>19364618.460000001</v>
      </c>
      <c r="F20" s="115">
        <f>SUM(F15:F19)</f>
        <v>52</v>
      </c>
    </row>
    <row r="23" spans="1:9" ht="45">
      <c r="B23" s="38" t="s">
        <v>19</v>
      </c>
      <c r="C23" s="38" t="s">
        <v>20</v>
      </c>
      <c r="D23" s="38" t="s">
        <v>15</v>
      </c>
      <c r="E23" s="38" t="s">
        <v>21</v>
      </c>
      <c r="F23" s="38" t="s">
        <v>22</v>
      </c>
      <c r="G23" s="38" t="s">
        <v>23</v>
      </c>
      <c r="H23" s="38" t="s">
        <v>24</v>
      </c>
    </row>
    <row r="24" spans="1:9">
      <c r="B24" s="99" t="s">
        <v>996</v>
      </c>
      <c r="C24" s="46">
        <f>J9</f>
        <v>38572841.759999998</v>
      </c>
      <c r="D24" s="232">
        <f>SUM(D14:D19)</f>
        <v>25361790.290000003</v>
      </c>
      <c r="E24" s="232">
        <f>SUM(E14:E19)</f>
        <v>19364618.460000001</v>
      </c>
      <c r="F24" s="47">
        <f>D24/C24</f>
        <v>0.65750380663682795</v>
      </c>
      <c r="G24" s="47">
        <f>E24/D24</f>
        <v>0.76353515420539342</v>
      </c>
      <c r="H24" s="47">
        <f>E24/C24</f>
        <v>0.50202727039108364</v>
      </c>
    </row>
    <row r="27" spans="1:9" ht="15.75" thickBot="1"/>
    <row r="28" spans="1:9" ht="17.25" thickBot="1">
      <c r="A28" s="20" t="s">
        <v>175</v>
      </c>
      <c r="B28" s="8"/>
      <c r="C28" s="8"/>
      <c r="D28" s="8"/>
      <c r="E28" s="8"/>
      <c r="F28" s="8"/>
      <c r="G28" s="8"/>
      <c r="H28" s="8"/>
      <c r="I28" s="8"/>
    </row>
    <row r="29" spans="1:9" ht="16.5">
      <c r="A29" s="8"/>
      <c r="B29" s="21" t="s">
        <v>13</v>
      </c>
      <c r="C29" s="22" t="s">
        <v>14</v>
      </c>
      <c r="D29" s="23" t="s">
        <v>16</v>
      </c>
      <c r="E29" s="23" t="s">
        <v>17</v>
      </c>
      <c r="F29" s="445" t="s">
        <v>26</v>
      </c>
      <c r="G29" s="445"/>
      <c r="H29" s="445"/>
      <c r="I29" s="445"/>
    </row>
    <row r="30" spans="1:9" s="8" customFormat="1" ht="85.5" customHeight="1">
      <c r="B30" s="99" t="s">
        <v>1039</v>
      </c>
      <c r="C30" s="282" t="s">
        <v>1044</v>
      </c>
      <c r="D30" s="283">
        <v>320492.79999999999</v>
      </c>
      <c r="E30" s="284">
        <v>1</v>
      </c>
      <c r="F30" s="542" t="s">
        <v>1045</v>
      </c>
      <c r="G30" s="543"/>
      <c r="H30" s="543"/>
      <c r="I30" s="544"/>
    </row>
    <row r="31" spans="1:9" s="8" customFormat="1" ht="85.5" customHeight="1">
      <c r="B31" s="99" t="s">
        <v>1144</v>
      </c>
      <c r="C31" s="282" t="s">
        <v>1145</v>
      </c>
      <c r="D31" s="283">
        <v>600642.21</v>
      </c>
      <c r="E31" s="432">
        <v>1</v>
      </c>
      <c r="F31" s="542" t="s">
        <v>1146</v>
      </c>
      <c r="G31" s="543"/>
      <c r="H31" s="543"/>
      <c r="I31" s="544"/>
    </row>
    <row r="32" spans="1:9" s="8" customFormat="1" ht="16.5">
      <c r="B32" s="103" t="s">
        <v>11</v>
      </c>
      <c r="C32" s="254">
        <v>2</v>
      </c>
      <c r="D32" s="418">
        <f>SUM(D30:D31)</f>
        <v>921135.01</v>
      </c>
      <c r="E32" s="246">
        <f>SUM(E30:E31)</f>
        <v>2</v>
      </c>
      <c r="F32" s="441"/>
      <c r="G32" s="441"/>
      <c r="H32" s="441"/>
      <c r="I32" s="441"/>
    </row>
  </sheetData>
  <mergeCells count="5">
    <mergeCell ref="F32:I32"/>
    <mergeCell ref="B15:B19"/>
    <mergeCell ref="F29:I29"/>
    <mergeCell ref="F30:I30"/>
    <mergeCell ref="F31:I31"/>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F495F-6B94-49AE-9160-1826813C9FD4}">
  <dimension ref="A1:J26"/>
  <sheetViews>
    <sheetView topLeftCell="A17" workbookViewId="0">
      <selection activeCell="F37" sqref="F37"/>
    </sheetView>
  </sheetViews>
  <sheetFormatPr baseColWidth="10" defaultColWidth="11.42578125" defaultRowHeight="15"/>
  <cols>
    <col min="1" max="1" width="34.140625" customWidth="1"/>
    <col min="2" max="2" width="22.42578125" customWidth="1"/>
    <col min="3" max="3" width="43.28515625" customWidth="1"/>
    <col min="4" max="4" width="18.5703125" customWidth="1"/>
    <col min="5" max="5" width="21.85546875" customWidth="1"/>
    <col min="6" max="6" width="19.5703125" customWidth="1"/>
    <col min="7" max="7" width="21.42578125" customWidth="1"/>
    <col min="8" max="8" width="21" customWidth="1"/>
    <col min="9" max="9" width="20.42578125" customWidth="1"/>
    <col min="10" max="10" width="21.5703125" customWidth="1"/>
  </cols>
  <sheetData>
    <row r="1" spans="1:10" ht="17.25" thickBot="1">
      <c r="A1" s="7" t="s">
        <v>0</v>
      </c>
      <c r="B1" s="11" t="s">
        <v>1046</v>
      </c>
      <c r="C1" s="8"/>
      <c r="D1" s="8"/>
      <c r="E1" s="8"/>
      <c r="F1" s="8"/>
      <c r="G1" s="8"/>
      <c r="H1" s="8"/>
      <c r="I1" s="8"/>
      <c r="J1" s="8"/>
    </row>
    <row r="2" spans="1:10" ht="17.25" thickBot="1">
      <c r="A2" s="8"/>
      <c r="B2" s="8"/>
      <c r="C2" s="8"/>
      <c r="D2" s="8"/>
      <c r="E2" s="8"/>
      <c r="F2" s="8"/>
      <c r="G2" s="8"/>
      <c r="H2" s="8"/>
      <c r="I2" s="8"/>
      <c r="J2" s="8"/>
    </row>
    <row r="3" spans="1:10" ht="17.25" thickBot="1">
      <c r="A3" s="13" t="s">
        <v>1</v>
      </c>
      <c r="B3" s="10"/>
      <c r="C3" s="12"/>
      <c r="D3" s="12"/>
      <c r="E3" s="12"/>
      <c r="F3" s="12"/>
      <c r="G3" s="12"/>
      <c r="H3" s="12"/>
      <c r="I3" s="12"/>
      <c r="J3" s="12"/>
    </row>
    <row r="4" spans="1:10" ht="16.5">
      <c r="A4" s="14"/>
      <c r="B4" s="10" t="s">
        <v>46</v>
      </c>
      <c r="C4" s="12" t="s">
        <v>47</v>
      </c>
      <c r="D4" s="12"/>
      <c r="E4" s="12"/>
      <c r="F4" s="12"/>
      <c r="G4" s="12"/>
      <c r="H4" s="12"/>
      <c r="I4" s="12"/>
      <c r="J4" s="12"/>
    </row>
    <row r="5" spans="1:10" ht="16.5">
      <c r="A5" s="10"/>
      <c r="B5" s="10"/>
      <c r="C5" s="12"/>
      <c r="D5" s="12"/>
      <c r="E5" s="12"/>
      <c r="F5" s="12"/>
      <c r="G5" s="12"/>
      <c r="H5" s="12"/>
      <c r="I5" s="12"/>
      <c r="J5" s="12"/>
    </row>
    <row r="6" spans="1:10" ht="17.25" thickBot="1">
      <c r="A6" s="8"/>
      <c r="B6" s="8"/>
      <c r="C6" s="9"/>
      <c r="D6" s="9"/>
      <c r="E6" s="9"/>
      <c r="F6" s="9"/>
      <c r="G6" s="9"/>
      <c r="H6" s="9"/>
      <c r="I6" s="9"/>
      <c r="J6" s="9"/>
    </row>
    <row r="7" spans="1:10" ht="17.25" thickBot="1">
      <c r="A7" s="7" t="s">
        <v>2</v>
      </c>
      <c r="B7" s="8"/>
      <c r="C7" s="9"/>
      <c r="D7" s="9"/>
      <c r="E7" s="9"/>
      <c r="F7" s="9"/>
      <c r="G7" s="9"/>
      <c r="H7" s="9"/>
      <c r="I7" s="9"/>
      <c r="J7" s="9"/>
    </row>
    <row r="8" spans="1:10" ht="16.5">
      <c r="A8" s="8"/>
      <c r="B8" s="15" t="s">
        <v>3</v>
      </c>
      <c r="C8" s="15" t="s">
        <v>4</v>
      </c>
      <c r="D8" s="15" t="s">
        <v>5</v>
      </c>
      <c r="E8" s="15" t="s">
        <v>6</v>
      </c>
      <c r="F8" s="15" t="s">
        <v>7</v>
      </c>
      <c r="G8" s="15" t="s">
        <v>8</v>
      </c>
      <c r="H8" s="15" t="s">
        <v>9</v>
      </c>
      <c r="I8" s="15" t="s">
        <v>10</v>
      </c>
      <c r="J8" s="16" t="s">
        <v>11</v>
      </c>
    </row>
    <row r="9" spans="1:10" ht="24.75" customHeight="1">
      <c r="A9" s="8"/>
      <c r="B9" s="15" t="s">
        <v>1047</v>
      </c>
      <c r="C9" s="36"/>
      <c r="D9" s="36">
        <v>10234200</v>
      </c>
      <c r="E9" s="36"/>
      <c r="F9" s="36"/>
      <c r="G9" s="36"/>
      <c r="H9" s="36"/>
      <c r="I9" s="36"/>
      <c r="J9" s="35">
        <f>SUM(C9:I9)</f>
        <v>10234200</v>
      </c>
    </row>
    <row r="10" spans="1:10" ht="16.5">
      <c r="A10" s="8"/>
      <c r="B10" s="15" t="s">
        <v>11</v>
      </c>
      <c r="C10" s="105">
        <f t="shared" ref="C10:J10" si="0">SUM(C9:C9)</f>
        <v>0</v>
      </c>
      <c r="D10" s="105">
        <f t="shared" si="0"/>
        <v>10234200</v>
      </c>
      <c r="E10" s="105">
        <f t="shared" si="0"/>
        <v>0</v>
      </c>
      <c r="F10" s="105">
        <f t="shared" si="0"/>
        <v>0</v>
      </c>
      <c r="G10" s="105">
        <f t="shared" si="0"/>
        <v>0</v>
      </c>
      <c r="H10" s="105">
        <f t="shared" si="0"/>
        <v>0</v>
      </c>
      <c r="I10" s="105">
        <f t="shared" si="0"/>
        <v>0</v>
      </c>
      <c r="J10" s="104">
        <f t="shared" si="0"/>
        <v>10234200</v>
      </c>
    </row>
    <row r="13" spans="1:10">
      <c r="B13" s="38" t="s">
        <v>13</v>
      </c>
      <c r="C13" s="117" t="s">
        <v>14</v>
      </c>
      <c r="D13" s="117" t="s">
        <v>15</v>
      </c>
      <c r="E13" s="117" t="s">
        <v>16</v>
      </c>
      <c r="F13" s="117" t="s">
        <v>17</v>
      </c>
    </row>
    <row r="14" spans="1:10" ht="60">
      <c r="B14" s="658" t="s">
        <v>1048</v>
      </c>
      <c r="C14" s="169" t="s">
        <v>1049</v>
      </c>
      <c r="D14" s="170">
        <v>452850.62</v>
      </c>
      <c r="E14" s="170">
        <v>452850.62</v>
      </c>
      <c r="F14" s="163">
        <v>1</v>
      </c>
    </row>
    <row r="15" spans="1:10" ht="60">
      <c r="B15" s="658"/>
      <c r="C15" s="169" t="s">
        <v>1050</v>
      </c>
      <c r="D15" s="170">
        <v>491205</v>
      </c>
      <c r="E15" s="170">
        <v>491205</v>
      </c>
      <c r="F15" s="163">
        <v>2</v>
      </c>
    </row>
    <row r="16" spans="1:10" ht="45">
      <c r="B16" s="658"/>
      <c r="C16" s="160" t="s">
        <v>1051</v>
      </c>
      <c r="D16" s="162">
        <v>20000</v>
      </c>
      <c r="E16" s="162">
        <v>20000</v>
      </c>
      <c r="F16" s="163">
        <v>1</v>
      </c>
    </row>
    <row r="17" spans="2:8" ht="45">
      <c r="B17" s="658"/>
      <c r="C17" s="133" t="s">
        <v>1052</v>
      </c>
      <c r="D17" s="168">
        <v>58128</v>
      </c>
      <c r="E17" s="168">
        <v>58128</v>
      </c>
      <c r="F17" s="165">
        <v>1</v>
      </c>
    </row>
    <row r="18" spans="2:8" ht="75">
      <c r="B18" s="658"/>
      <c r="C18" s="342" t="s">
        <v>1053</v>
      </c>
      <c r="D18" s="168">
        <v>165000</v>
      </c>
      <c r="E18" s="168">
        <v>165000</v>
      </c>
      <c r="F18" s="165">
        <v>1</v>
      </c>
    </row>
    <row r="19" spans="2:8" ht="60">
      <c r="B19" s="658"/>
      <c r="C19" s="169" t="s">
        <v>1054</v>
      </c>
      <c r="D19" s="170">
        <v>12274077.02</v>
      </c>
      <c r="E19" s="170">
        <v>12274077.02</v>
      </c>
      <c r="F19" s="400">
        <v>1</v>
      </c>
    </row>
    <row r="20" spans="2:8">
      <c r="B20" s="379" t="s">
        <v>11</v>
      </c>
      <c r="C20" s="386">
        <v>6</v>
      </c>
      <c r="D20" s="405">
        <f>SUM(D14:D19)</f>
        <v>13461260.640000001</v>
      </c>
      <c r="E20" s="405">
        <f>SUM(E14:E19)</f>
        <v>13461260.640000001</v>
      </c>
      <c r="F20" s="386">
        <f>SUM(F14:F19)</f>
        <v>7</v>
      </c>
    </row>
    <row r="21" spans="2:8">
      <c r="B21" s="406" t="s">
        <v>530</v>
      </c>
      <c r="C21" s="29"/>
      <c r="D21" s="407">
        <v>3227060.64</v>
      </c>
      <c r="E21" s="29"/>
      <c r="F21" s="29"/>
    </row>
    <row r="22" spans="2:8">
      <c r="B22" s="406" t="s">
        <v>531</v>
      </c>
      <c r="C22" s="29"/>
      <c r="D22" s="29"/>
      <c r="E22" s="407">
        <v>3227060.64</v>
      </c>
      <c r="F22" s="29"/>
    </row>
    <row r="25" spans="2:8" ht="45">
      <c r="B25" s="38" t="s">
        <v>19</v>
      </c>
      <c r="C25" s="38" t="s">
        <v>20</v>
      </c>
      <c r="D25" s="38" t="s">
        <v>15</v>
      </c>
      <c r="E25" s="38" t="s">
        <v>21</v>
      </c>
      <c r="F25" s="38" t="s">
        <v>22</v>
      </c>
      <c r="G25" s="38" t="s">
        <v>23</v>
      </c>
      <c r="H25" s="38" t="s">
        <v>24</v>
      </c>
    </row>
    <row r="26" spans="2:8">
      <c r="B26" s="99" t="s">
        <v>172</v>
      </c>
      <c r="C26" s="46">
        <f>J10</f>
        <v>10234200</v>
      </c>
      <c r="D26" s="232">
        <f>SUM(D13:D19)-D21</f>
        <v>10234200</v>
      </c>
      <c r="E26" s="232">
        <f>SUM(E13:E19)-E22</f>
        <v>10234200</v>
      </c>
      <c r="F26" s="47">
        <f>D26/C26</f>
        <v>1</v>
      </c>
      <c r="G26" s="47">
        <f>E26/D26</f>
        <v>1</v>
      </c>
      <c r="H26" s="47">
        <f>E26/C26</f>
        <v>1</v>
      </c>
    </row>
  </sheetData>
  <mergeCells count="1">
    <mergeCell ref="B14:B19"/>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FB888-9323-40FE-A9ED-BF73383E3856}">
  <dimension ref="A1:J19"/>
  <sheetViews>
    <sheetView workbookViewId="0">
      <selection activeCell="I16" sqref="I16"/>
    </sheetView>
  </sheetViews>
  <sheetFormatPr baseColWidth="10" defaultColWidth="11.42578125" defaultRowHeight="15"/>
  <cols>
    <col min="1" max="1" width="30" customWidth="1"/>
    <col min="2" max="2" width="32.28515625" customWidth="1"/>
    <col min="3" max="3" width="43.28515625" customWidth="1"/>
    <col min="4" max="4" width="19.28515625" customWidth="1"/>
    <col min="5" max="5" width="17.7109375" customWidth="1"/>
    <col min="6" max="6" width="20.5703125" customWidth="1"/>
    <col min="7" max="7" width="23.28515625" customWidth="1"/>
    <col min="8" max="8" width="18.28515625" customWidth="1"/>
    <col min="9" max="9" width="22" customWidth="1"/>
    <col min="10" max="10" width="19" customWidth="1"/>
  </cols>
  <sheetData>
    <row r="1" spans="1:10" ht="17.25" thickBot="1">
      <c r="A1" s="7" t="s">
        <v>0</v>
      </c>
      <c r="B1" s="11" t="s">
        <v>1055</v>
      </c>
      <c r="C1" s="8"/>
      <c r="D1" s="8"/>
      <c r="E1" s="8"/>
      <c r="F1" s="8"/>
      <c r="G1" s="8"/>
      <c r="H1" s="8"/>
      <c r="I1" s="8"/>
      <c r="J1" s="8"/>
    </row>
    <row r="2" spans="1:10" ht="17.25" thickBot="1">
      <c r="A2" s="8"/>
      <c r="B2" s="8"/>
      <c r="C2" s="8"/>
      <c r="D2" s="8"/>
      <c r="E2" s="8"/>
      <c r="F2" s="8"/>
      <c r="G2" s="8"/>
      <c r="H2" s="8"/>
      <c r="I2" s="8"/>
      <c r="J2" s="8"/>
    </row>
    <row r="3" spans="1:10" ht="17.25" thickBot="1">
      <c r="A3" s="13" t="s">
        <v>1</v>
      </c>
      <c r="B3" s="10"/>
      <c r="C3" s="12"/>
      <c r="D3" s="12"/>
      <c r="E3" s="12"/>
      <c r="F3" s="12"/>
      <c r="G3" s="12"/>
      <c r="H3" s="12"/>
      <c r="I3" s="12"/>
      <c r="J3" s="12"/>
    </row>
    <row r="4" spans="1:10" ht="16.5">
      <c r="A4" s="14"/>
      <c r="B4" s="10" t="s">
        <v>80</v>
      </c>
      <c r="C4" s="12" t="s">
        <v>81</v>
      </c>
      <c r="D4" s="12"/>
      <c r="E4" s="12"/>
      <c r="F4" s="12"/>
      <c r="G4" s="12"/>
      <c r="H4" s="12"/>
      <c r="I4" s="12"/>
      <c r="J4" s="12"/>
    </row>
    <row r="5" spans="1:10" ht="16.5">
      <c r="A5" s="10"/>
      <c r="B5" s="10"/>
      <c r="C5" s="12"/>
      <c r="D5" s="12"/>
      <c r="E5" s="12"/>
      <c r="F5" s="12"/>
      <c r="G5" s="12"/>
      <c r="H5" s="12"/>
      <c r="I5" s="12"/>
      <c r="J5" s="12"/>
    </row>
    <row r="6" spans="1:10" ht="17.25" thickBot="1">
      <c r="A6" s="8"/>
      <c r="B6" s="8"/>
      <c r="C6" s="9"/>
      <c r="D6" s="9"/>
      <c r="E6" s="9"/>
      <c r="F6" s="9"/>
      <c r="G6" s="9"/>
      <c r="H6" s="9"/>
      <c r="I6" s="9"/>
      <c r="J6" s="9"/>
    </row>
    <row r="7" spans="1:10" ht="17.25" thickBot="1">
      <c r="A7" s="7" t="s">
        <v>2</v>
      </c>
      <c r="B7" s="8"/>
      <c r="C7" s="9"/>
      <c r="D7" s="9"/>
      <c r="E7" s="9"/>
      <c r="F7" s="9"/>
      <c r="G7" s="9"/>
      <c r="H7" s="9"/>
      <c r="I7" s="9"/>
      <c r="J7" s="9"/>
    </row>
    <row r="8" spans="1:10" ht="16.5">
      <c r="A8" s="8"/>
      <c r="B8" s="15" t="s">
        <v>3</v>
      </c>
      <c r="C8" s="15" t="s">
        <v>4</v>
      </c>
      <c r="D8" s="15" t="s">
        <v>5</v>
      </c>
      <c r="E8" s="15" t="s">
        <v>6</v>
      </c>
      <c r="F8" s="15" t="s">
        <v>7</v>
      </c>
      <c r="G8" s="15" t="s">
        <v>8</v>
      </c>
      <c r="H8" s="15" t="s">
        <v>9</v>
      </c>
      <c r="I8" s="15" t="s">
        <v>10</v>
      </c>
      <c r="J8" s="16" t="s">
        <v>11</v>
      </c>
    </row>
    <row r="9" spans="1:10" ht="16.5">
      <c r="A9" s="8"/>
      <c r="B9" s="15" t="s">
        <v>200</v>
      </c>
      <c r="C9" s="36"/>
      <c r="D9" s="36"/>
      <c r="E9" s="36">
        <v>1063200</v>
      </c>
      <c r="F9" s="36"/>
      <c r="G9" s="36"/>
      <c r="H9" s="36"/>
      <c r="I9" s="36"/>
      <c r="J9" s="35">
        <f>SUM(C9:I9)</f>
        <v>1063200</v>
      </c>
    </row>
    <row r="10" spans="1:10" ht="16.5">
      <c r="A10" s="8"/>
      <c r="B10" s="15" t="s">
        <v>11</v>
      </c>
      <c r="C10" s="105">
        <f t="shared" ref="C10:J10" si="0">SUM(C9:C9)</f>
        <v>0</v>
      </c>
      <c r="D10" s="105">
        <f t="shared" si="0"/>
        <v>0</v>
      </c>
      <c r="E10" s="105">
        <f t="shared" si="0"/>
        <v>1063200</v>
      </c>
      <c r="F10" s="105">
        <f t="shared" si="0"/>
        <v>0</v>
      </c>
      <c r="G10" s="105">
        <f t="shared" si="0"/>
        <v>0</v>
      </c>
      <c r="H10" s="105">
        <f t="shared" si="0"/>
        <v>0</v>
      </c>
      <c r="I10" s="105">
        <f t="shared" si="0"/>
        <v>0</v>
      </c>
      <c r="J10" s="104">
        <f t="shared" si="0"/>
        <v>1063200</v>
      </c>
    </row>
    <row r="13" spans="1:10">
      <c r="B13" s="117" t="s">
        <v>13</v>
      </c>
      <c r="C13" s="117" t="s">
        <v>14</v>
      </c>
      <c r="D13" s="117" t="s">
        <v>15</v>
      </c>
      <c r="E13" s="117" t="s">
        <v>16</v>
      </c>
      <c r="F13" s="117" t="s">
        <v>17</v>
      </c>
    </row>
    <row r="14" spans="1:10" ht="45">
      <c r="B14" s="62" t="s">
        <v>209</v>
      </c>
      <c r="C14" s="338" t="s">
        <v>1056</v>
      </c>
      <c r="D14" s="408">
        <v>970783.77</v>
      </c>
      <c r="E14" s="408">
        <v>970783.77</v>
      </c>
      <c r="F14" s="409">
        <v>1</v>
      </c>
    </row>
    <row r="15" spans="1:10">
      <c r="B15" s="62" t="s">
        <v>11</v>
      </c>
      <c r="C15" s="100">
        <v>1</v>
      </c>
      <c r="D15" s="410">
        <f>SUM(D14:D14)</f>
        <v>970783.77</v>
      </c>
      <c r="E15" s="410">
        <f>SUM(E14:E14)</f>
        <v>970783.77</v>
      </c>
      <c r="F15" s="100">
        <f>SUM(F14:F14)</f>
        <v>1</v>
      </c>
    </row>
    <row r="18" spans="2:8" ht="45">
      <c r="B18" s="38" t="s">
        <v>19</v>
      </c>
      <c r="C18" s="38" t="s">
        <v>20</v>
      </c>
      <c r="D18" s="38" t="s">
        <v>15</v>
      </c>
      <c r="E18" s="38" t="s">
        <v>21</v>
      </c>
      <c r="F18" s="38" t="s">
        <v>22</v>
      </c>
      <c r="G18" s="38" t="s">
        <v>23</v>
      </c>
      <c r="H18" s="38" t="s">
        <v>24</v>
      </c>
    </row>
    <row r="19" spans="2:8">
      <c r="B19" s="99" t="s">
        <v>289</v>
      </c>
      <c r="C19" s="46">
        <f>J10</f>
        <v>1063200</v>
      </c>
      <c r="D19" s="232">
        <f>D15</f>
        <v>970783.77</v>
      </c>
      <c r="E19" s="232">
        <f>E15</f>
        <v>970783.77</v>
      </c>
      <c r="F19" s="47">
        <f>D19/C19</f>
        <v>0.91307728555304746</v>
      </c>
      <c r="G19" s="47">
        <f>E19/D19</f>
        <v>1</v>
      </c>
      <c r="H19" s="47">
        <f>E19/C19</f>
        <v>0.91307728555304746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 ma:contentTypeID="0x01010037378E49C04E344093E8AC8D1F445331" ma:contentTypeVersion="16" ma:contentTypeDescription="Crea un document nou" ma:contentTypeScope="" ma:versionID="4d0de793cf488239a16bfc2d4d369a72">
  <xsd:schema xmlns:xsd="http://www.w3.org/2001/XMLSchema" xmlns:xs="http://www.w3.org/2001/XMLSchema" xmlns:p="http://schemas.microsoft.com/office/2006/metadata/properties" xmlns:ns2="beb214da-a5e6-4898-8edc-34faa7c3593a" xmlns:ns3="6d7bd23d-1626-40b7-9864-592ecaf11bf3" targetNamespace="http://schemas.microsoft.com/office/2006/metadata/properties" ma:root="true" ma:fieldsID="fadf46dbc4f248d25cb095141a52a841" ns2:_="" ns3:_="">
    <xsd:import namespace="beb214da-a5e6-4898-8edc-34faa7c3593a"/>
    <xsd:import namespace="6d7bd23d-1626-40b7-9864-592ecaf11bf3"/>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3:kceb401dc9944fe6b05fb3bae97b2382"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eb214da-a5e6-4898-8edc-34faa7c3593a" elementFormDefault="qualified">
    <xsd:import namespace="http://schemas.microsoft.com/office/2006/documentManagement/types"/>
    <xsd:import namespace="http://schemas.microsoft.com/office/infopath/2007/PartnerControls"/>
    <xsd:element name="_dlc_DocId" ma:index="8" nillable="true" ma:displayName="Valor de l'ID de document" ma:description="Valor de l'ID de document assignat a aquest element." ma:indexed="true" ma:internalName="_dlc_DocId" ma:readOnly="true">
      <xsd:simpleType>
        <xsd:restriction base="dms:Text"/>
      </xsd:simpleType>
    </xsd:element>
    <xsd:element name="_dlc_DocIdUrl" ma:index="9" nillable="true" ma:displayName="ID de document" ma:description="Enllaç permanent a aquest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07b55b83-4253-43d4-a311-3e390d277855}" ma:internalName="TaxCatchAll" ma:showField="CatchAllData" ma:web="beb214da-a5e6-4898-8edc-34faa7c3593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d7bd23d-1626-40b7-9864-592ecaf11bf3"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es de la imatge" ma:readOnly="false" ma:fieldId="{5cf76f15-5ced-4ddc-b409-7134ff3c332f}" ma:taxonomyMulti="true" ma:sspId="6aa0a5f0-eb04-4df9-9a65-aa1e588e14f8"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element name="kceb401dc9944fe6b05fb3bae97b2382" ma:index="25" nillable="true" ma:taxonomy="true" ma:internalName="kceb401dc9944fe6b05fb3bae97b2382" ma:taxonomyFieldName="Metadatos_x0020_gestionados" ma:displayName="Metadatos gestionados" ma:default="" ma:fieldId="{4ceb401d-c994-4fe6-b05f-b3bae97b2382}" ma:sspId="6aa0a5f0-eb04-4df9-9a65-aa1e588e14f8" ma:termSetId="b49f64b3-4722-4336-9a5c-56c326b344d4" ma:anchorId="00000000-0000-0000-0000-000000000000" ma:open="true" ma:isKeyword="false">
      <xsd:complexType>
        <xsd:sequence>
          <xsd:element ref="pc:Terms" minOccurs="0" maxOccurs="1"/>
        </xsd:sequence>
      </xsd:complex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eb214da-a5e6-4898-8edc-34faa7c3593a" xsi:nil="true"/>
    <lcf76f155ced4ddcb4097134ff3c332f xmlns="6d7bd23d-1626-40b7-9864-592ecaf11bf3">
      <Terms xmlns="http://schemas.microsoft.com/office/infopath/2007/PartnerControls"/>
    </lcf76f155ced4ddcb4097134ff3c332f>
    <_dlc_DocId xmlns="beb214da-a5e6-4898-8edc-34faa7c3593a">SJFVMPZWP3ED-966543077-947747</_dlc_DocId>
    <_dlc_DocIdUrl xmlns="beb214da-a5e6-4898-8edc-34faa7c3593a">
      <Url>https://caib.sharepoint.com/sites/ARXIUS-DGFONS/_layouts/15/DocIdRedir.aspx?ID=SJFVMPZWP3ED-966543077-947747</Url>
      <Description>SJFVMPZWP3ED-966543077-947747</Description>
    </_dlc_DocIdUrl>
    <kceb401dc9944fe6b05fb3bae97b2382 xmlns="6d7bd23d-1626-40b7-9864-592ecaf11bf3">
      <Terms xmlns="http://schemas.microsoft.com/office/infopath/2007/PartnerControls"/>
    </kceb401dc9944fe6b05fb3bae97b2382>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AB02EE-54DE-4E41-A38D-39C402D3A031}">
  <ds:schemaRefs>
    <ds:schemaRef ds:uri="http://schemas.microsoft.com/sharepoint/events"/>
  </ds:schemaRefs>
</ds:datastoreItem>
</file>

<file path=customXml/itemProps2.xml><?xml version="1.0" encoding="utf-8"?>
<ds:datastoreItem xmlns:ds="http://schemas.openxmlformats.org/officeDocument/2006/customXml" ds:itemID="{488B1ADE-A3D4-4F29-8F8A-4C597F1712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eb214da-a5e6-4898-8edc-34faa7c3593a"/>
    <ds:schemaRef ds:uri="6d7bd23d-1626-40b7-9864-592ecaf11b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7DDDE5-70F9-459A-A4CF-1B492FAA40B6}">
  <ds:schemaRefs>
    <ds:schemaRef ds:uri="http://schemas.microsoft.com/office/2006/metadata/properties"/>
    <ds:schemaRef ds:uri="http://schemas.microsoft.com/office/infopath/2007/PartnerControls"/>
    <ds:schemaRef ds:uri="beb214da-a5e6-4898-8edc-34faa7c3593a"/>
    <ds:schemaRef ds:uri="6d7bd23d-1626-40b7-9864-592ecaf11bf3"/>
  </ds:schemaRefs>
</ds:datastoreItem>
</file>

<file path=customXml/itemProps4.xml><?xml version="1.0" encoding="utf-8"?>
<ds:datastoreItem xmlns:ds="http://schemas.openxmlformats.org/officeDocument/2006/customXml" ds:itemID="{DC505A95-70AD-44D6-9ADE-F39C798F13C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23</vt:i4>
      </vt:variant>
    </vt:vector>
  </HeadingPairs>
  <TitlesOfParts>
    <vt:vector size="23" baseType="lpstr">
      <vt:lpstr>Plantilla</vt:lpstr>
      <vt:lpstr>AUX</vt:lpstr>
      <vt:lpstr>Energia i canvi climàtic</vt:lpstr>
      <vt:lpstr>Educació</vt:lpstr>
      <vt:lpstr>Ocupació</vt:lpstr>
      <vt:lpstr>Cultura</vt:lpstr>
      <vt:lpstr>Mobilitat</vt:lpstr>
      <vt:lpstr>Medi ambient</vt:lpstr>
      <vt:lpstr>Serveis socials i dependència</vt:lpstr>
      <vt:lpstr>Turisme</vt:lpstr>
      <vt:lpstr>Sector primari i alimentació</vt:lpstr>
      <vt:lpstr>Esports</vt:lpstr>
      <vt:lpstr>Investigació i transferència de</vt:lpstr>
      <vt:lpstr>Innovació i tecnologia</vt:lpstr>
      <vt:lpstr>Habitatge</vt:lpstr>
      <vt:lpstr>Empreses i autònoms</vt:lpstr>
      <vt:lpstr>Salut i benestar</vt:lpstr>
      <vt:lpstr>Igualtat</vt:lpstr>
      <vt:lpstr>Industria</vt:lpstr>
      <vt:lpstr>Cicle de l'aigua</vt:lpstr>
      <vt:lpstr>Residus</vt:lpstr>
      <vt:lpstr>Govern obert</vt:lpstr>
      <vt:lpstr>Infancia, joventut i famílies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Antoni Reinoso Pascual</dc:creator>
  <cp:keywords/>
  <dc:description/>
  <cp:lastModifiedBy>Jose Maria Molina Fernandez</cp:lastModifiedBy>
  <cp:revision>127</cp:revision>
  <dcterms:created xsi:type="dcterms:W3CDTF">2023-02-21T10:52:41Z</dcterms:created>
  <dcterms:modified xsi:type="dcterms:W3CDTF">2025-12-03T12:56:35Z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r8>0</vt:r8>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0x01010037378E49C04E344093E8AC8D1F445331</vt:lpwstr>
  </property>
  <property fmtid="{D5CDD505-2E9C-101B-9397-08002B2CF9AE}" pid="9" name="Order">
    <vt:r8>6587600</vt:r8>
  </property>
  <property fmtid="{D5CDD505-2E9C-101B-9397-08002B2CF9AE}" pid="10" name="_dlc_DocIdItemGuid">
    <vt:lpwstr>4d33bc35-f576-43fc-83b9-b14a05d0d775</vt:lpwstr>
  </property>
  <property fmtid="{D5CDD505-2E9C-101B-9397-08002B2CF9AE}" pid="11" name="MediaServiceImageTags">
    <vt:lpwstr/>
  </property>
  <property fmtid="{D5CDD505-2E9C-101B-9397-08002B2CF9AE}" pid="12" name="Metadatos_x0020_gestionados">
    <vt:lpwstr/>
  </property>
  <property fmtid="{D5CDD505-2E9C-101B-9397-08002B2CF9AE}" pid="13" name="Metadatos gestionados">
    <vt:lpwstr/>
  </property>
</Properties>
</file>