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xml"/>
  <Override PartName="/xl/charts/chart11.xml" ContentType="application/vnd.openxmlformats-officedocument.drawingml.chart+xml"/>
  <Override PartName="/xl/drawings/drawing14.xml" ContentType="application/vnd.openxmlformats-officedocument.drawing+xml"/>
  <Override PartName="/xl/charts/chart12.xml" ContentType="application/vnd.openxmlformats-officedocument.drawingml.chart+xml"/>
  <Override PartName="/xl/drawings/drawing15.xml" ContentType="application/vnd.openxmlformats-officedocument.drawing+xml"/>
  <Override PartName="/xl/charts/chart13.xml" ContentType="application/vnd.openxmlformats-officedocument.drawingml.chart+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ml.chartshapes+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22.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LOFIGRP4\ces\4t mandat CES\04 PUBLICACIONS\01 MEMÒRIA\2021\6. Capítols maquetats i excels OK\"/>
    </mc:Choice>
  </mc:AlternateContent>
  <xr:revisionPtr revIDLastSave="0" documentId="13_ncr:1_{2EA7C10A-4825-414F-A66C-935631FF36CC}" xr6:coauthVersionLast="47" xr6:coauthVersionMax="47" xr10:uidLastSave="{00000000-0000-0000-0000-000000000000}"/>
  <bookViews>
    <workbookView xWindow="-120" yWindow="-120" windowWidth="21840" windowHeight="13140" tabRatio="988" xr2:uid="{00000000-000D-0000-FFFF-FFFF00000000}"/>
  </bookViews>
  <sheets>
    <sheet name="Índex de quadres i gràfics" sheetId="98" r:id="rId1"/>
    <sheet name="Q1" sheetId="1" r:id="rId2"/>
    <sheet name="Q2" sheetId="2" r:id="rId3"/>
    <sheet name="Q3" sheetId="3" r:id="rId4"/>
    <sheet name="G1" sheetId="4" r:id="rId5"/>
    <sheet name="G2-G3" sheetId="5" r:id="rId6"/>
    <sheet name="G4" sheetId="6" r:id="rId7"/>
    <sheet name="Q4" sheetId="7" r:id="rId8"/>
    <sheet name="Q5" sheetId="89" r:id="rId9"/>
    <sheet name="G5" sheetId="10" r:id="rId10"/>
    <sheet name="Q6" sheetId="11" r:id="rId11"/>
    <sheet name="G6" sheetId="12" r:id="rId12"/>
    <sheet name="G7" sheetId="79" r:id="rId13"/>
    <sheet name="G8" sheetId="80" r:id="rId14"/>
    <sheet name="G9" sheetId="81" r:id="rId15"/>
    <sheet name="G10" sheetId="82" r:id="rId16"/>
    <sheet name="G11" sheetId="83" r:id="rId17"/>
    <sheet name="G12" sheetId="84" r:id="rId18"/>
    <sheet name="Q7" sheetId="90" r:id="rId19"/>
    <sheet name="Q8" sheetId="85" r:id="rId20"/>
    <sheet name="G13" sheetId="86" r:id="rId21"/>
    <sheet name="G14" sheetId="87" r:id="rId22"/>
    <sheet name="G15" sheetId="88" r:id="rId23"/>
    <sheet name="Q9" sheetId="97" r:id="rId24"/>
    <sheet name="G16-G17" sheetId="91" r:id="rId25"/>
    <sheet name="Q10" sheetId="92" r:id="rId26"/>
    <sheet name="Q11" sheetId="94" r:id="rId27"/>
    <sheet name="Q12" sheetId="95" r:id="rId28"/>
    <sheet name="QA1" sheetId="39" r:id="rId29"/>
    <sheet name="QA2" sheetId="40" r:id="rId30"/>
    <sheet name="QA3" sheetId="41" r:id="rId31"/>
    <sheet name="QA4" sheetId="42" r:id="rId32"/>
    <sheet name="QA5" sheetId="43" r:id="rId33"/>
    <sheet name="QA6-GA1" sheetId="96" r:id="rId34"/>
    <sheet name="QA7" sheetId="46" r:id="rId35"/>
    <sheet name="QA8" sheetId="47" r:id="rId36"/>
    <sheet name="AQ70-AQ75.1-AG1-AG6 " sheetId="49" state="hidden" r:id="rId37"/>
    <sheet name="AQ76-G28-29" sheetId="50" state="hidden" r:id="rId38"/>
  </sheets>
  <definedNames>
    <definedName name="_xlnm._FilterDatabase" localSheetId="18" hidden="1">'Q7'!$A$3:$U$3</definedName>
    <definedName name="_xlnm.Print_Area" localSheetId="36">'AQ70-AQ75.1-AG1-AG6 '!$A$1:$N$107</definedName>
    <definedName name="_xlnm.Print_Area" localSheetId="11">'G6'!$A$1:$N$5</definedName>
    <definedName name="_xlnm.Print_Area" localSheetId="1">'Q1'!$A$1:$J$43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W16" i="42" l="1"/>
  <c r="V16" i="42"/>
  <c r="M35" i="43" l="1"/>
  <c r="M38" i="43" s="1"/>
  <c r="O37" i="43" l="1"/>
  <c r="O16" i="43"/>
  <c r="O17" i="43"/>
  <c r="O18" i="43"/>
  <c r="O19" i="43"/>
  <c r="O20" i="43"/>
  <c r="O21" i="43"/>
  <c r="O22" i="43"/>
  <c r="O23" i="43"/>
  <c r="O24" i="43"/>
  <c r="O25" i="43"/>
  <c r="O26" i="43"/>
  <c r="O27" i="43"/>
  <c r="O28" i="43"/>
  <c r="O29" i="43"/>
  <c r="O30" i="43"/>
  <c r="O31" i="43"/>
  <c r="O32" i="43"/>
  <c r="O33" i="43"/>
  <c r="O34" i="43"/>
  <c r="O35" i="43"/>
  <c r="O36" i="43"/>
  <c r="O38" i="43"/>
  <c r="O15" i="43"/>
  <c r="O11" i="43"/>
  <c r="O12" i="43"/>
  <c r="O13" i="43"/>
  <c r="O14" i="43"/>
  <c r="O10" i="43"/>
  <c r="O4" i="43"/>
  <c r="O5" i="43"/>
  <c r="O6" i="43"/>
  <c r="O7" i="43"/>
  <c r="O8" i="43"/>
  <c r="O9" i="43"/>
  <c r="O3" i="43"/>
  <c r="N16" i="43"/>
  <c r="N17" i="43"/>
  <c r="N18" i="43"/>
  <c r="N19" i="43"/>
  <c r="N20" i="43"/>
  <c r="N21" i="43"/>
  <c r="N22" i="43"/>
  <c r="N23" i="43"/>
  <c r="N24" i="43"/>
  <c r="N25" i="43"/>
  <c r="N26" i="43"/>
  <c r="N27" i="43"/>
  <c r="N28" i="43"/>
  <c r="N29" i="43"/>
  <c r="N30" i="43"/>
  <c r="N31" i="43"/>
  <c r="N32" i="43"/>
  <c r="N33" i="43"/>
  <c r="N34" i="43"/>
  <c r="N35" i="43"/>
  <c r="N36" i="43"/>
  <c r="N38" i="43"/>
  <c r="N15" i="43"/>
  <c r="N14" i="43"/>
  <c r="N13" i="43"/>
  <c r="N12" i="43"/>
  <c r="N11" i="43"/>
  <c r="N10" i="43"/>
  <c r="N4" i="43"/>
  <c r="N5" i="43"/>
  <c r="N6" i="43"/>
  <c r="N7" i="43"/>
  <c r="N8" i="43"/>
  <c r="N9" i="43"/>
  <c r="N3" i="43"/>
  <c r="M27" i="42"/>
  <c r="M32" i="42"/>
  <c r="N32" i="42" s="1"/>
  <c r="M33" i="42"/>
  <c r="M40" i="42" s="1"/>
  <c r="N40" i="42" s="1"/>
  <c r="M34" i="42"/>
  <c r="M35" i="42"/>
  <c r="O35" i="42" s="1"/>
  <c r="M36" i="42"/>
  <c r="N36" i="42" s="1"/>
  <c r="M37" i="42"/>
  <c r="N37" i="42" s="1"/>
  <c r="M38" i="42"/>
  <c r="M31" i="42"/>
  <c r="M39" i="42" s="1"/>
  <c r="O39" i="42" s="1"/>
  <c r="M44" i="42"/>
  <c r="N44" i="42" s="1"/>
  <c r="M30" i="42"/>
  <c r="O30" i="42" s="1"/>
  <c r="M29" i="42"/>
  <c r="N29" i="42" s="1"/>
  <c r="M28" i="42"/>
  <c r="O28" i="42" s="1"/>
  <c r="M26" i="42"/>
  <c r="O26" i="42" s="1"/>
  <c r="M25" i="42"/>
  <c r="N25" i="42" s="1"/>
  <c r="M16" i="42"/>
  <c r="N16" i="42" s="1"/>
  <c r="M15" i="42"/>
  <c r="N15" i="42" s="1"/>
  <c r="M14" i="42"/>
  <c r="O14" i="42" s="1"/>
  <c r="M13" i="42"/>
  <c r="O13" i="42" s="1"/>
  <c r="M12" i="42"/>
  <c r="N12" i="42" s="1"/>
  <c r="M11" i="42"/>
  <c r="O11" i="42" s="1"/>
  <c r="N17" i="42"/>
  <c r="N18" i="42"/>
  <c r="N19" i="42"/>
  <c r="N20" i="42"/>
  <c r="N21" i="42"/>
  <c r="N22" i="42"/>
  <c r="N23" i="42"/>
  <c r="N24" i="42"/>
  <c r="N33" i="42"/>
  <c r="N34" i="42"/>
  <c r="N35" i="42"/>
  <c r="N38" i="42"/>
  <c r="O4" i="42"/>
  <c r="O5" i="42"/>
  <c r="O6" i="42"/>
  <c r="O7" i="42"/>
  <c r="O8" i="42"/>
  <c r="O9" i="42"/>
  <c r="O10" i="42"/>
  <c r="O16" i="42"/>
  <c r="O17" i="42"/>
  <c r="O18" i="42"/>
  <c r="O19" i="42"/>
  <c r="O20" i="42"/>
  <c r="O22" i="42"/>
  <c r="O23" i="42"/>
  <c r="O24" i="42"/>
  <c r="O34" i="42"/>
  <c r="O38" i="42"/>
  <c r="N4" i="42"/>
  <c r="N5" i="42"/>
  <c r="N6" i="42"/>
  <c r="N7" i="42"/>
  <c r="N8" i="42"/>
  <c r="N9" i="42"/>
  <c r="N10" i="42"/>
  <c r="O3" i="42"/>
  <c r="N3" i="42"/>
  <c r="N14" i="42" l="1"/>
  <c r="M43" i="42"/>
  <c r="N43" i="42" s="1"/>
  <c r="N11" i="42"/>
  <c r="O33" i="42"/>
  <c r="O12" i="42"/>
  <c r="O31" i="42"/>
  <c r="N28" i="42"/>
  <c r="N37" i="43"/>
  <c r="O37" i="42"/>
  <c r="O29" i="42"/>
  <c r="M41" i="42"/>
  <c r="O41" i="42" s="1"/>
  <c r="N27" i="42"/>
  <c r="O44" i="42"/>
  <c r="O36" i="42"/>
  <c r="O32" i="42"/>
  <c r="M42" i="42"/>
  <c r="O40" i="42"/>
  <c r="N31" i="42"/>
  <c r="N41" i="42"/>
  <c r="N39" i="42"/>
  <c r="N30" i="42"/>
  <c r="N26" i="42"/>
  <c r="O25" i="42"/>
  <c r="O15" i="42"/>
  <c r="N13" i="42"/>
  <c r="O43" i="42" l="1"/>
  <c r="O42" i="42"/>
  <c r="N42" i="42"/>
  <c r="E52" i="97" l="1"/>
  <c r="D52" i="97"/>
  <c r="E51" i="97"/>
  <c r="D51" i="97"/>
  <c r="E50" i="97"/>
  <c r="D50" i="97"/>
  <c r="E49" i="97"/>
  <c r="D49" i="97"/>
  <c r="E48" i="97"/>
  <c r="D48" i="97"/>
  <c r="E47" i="97"/>
  <c r="D47" i="97"/>
  <c r="E46" i="97"/>
  <c r="D46" i="97"/>
  <c r="E45" i="97"/>
  <c r="D45" i="97"/>
  <c r="E44" i="97"/>
  <c r="D44" i="97"/>
  <c r="E43" i="97"/>
  <c r="D43" i="97"/>
  <c r="E42" i="97"/>
  <c r="D42" i="97"/>
  <c r="E41" i="97"/>
  <c r="D41" i="97"/>
  <c r="E40" i="97"/>
  <c r="D40" i="97"/>
  <c r="E39" i="97"/>
  <c r="D39" i="97"/>
  <c r="E38" i="97"/>
  <c r="D38" i="97"/>
  <c r="E37" i="97"/>
  <c r="D37" i="97"/>
  <c r="E36" i="97"/>
  <c r="D36" i="97"/>
  <c r="E35" i="97"/>
  <c r="D35" i="97"/>
  <c r="E34" i="97"/>
  <c r="D34" i="97"/>
  <c r="E33" i="97"/>
  <c r="D33" i="97"/>
  <c r="E32" i="97"/>
  <c r="D32" i="97"/>
  <c r="E31" i="97"/>
  <c r="D31" i="97"/>
  <c r="E30" i="97"/>
  <c r="D30" i="97"/>
  <c r="E29" i="97"/>
  <c r="D29" i="97"/>
  <c r="E28" i="97"/>
  <c r="D28" i="97"/>
  <c r="E27" i="97"/>
  <c r="D27" i="97"/>
  <c r="E26" i="97"/>
  <c r="D26" i="97"/>
  <c r="E25" i="97"/>
  <c r="D25" i="97"/>
  <c r="E24" i="97"/>
  <c r="D24" i="97"/>
  <c r="E23" i="97"/>
  <c r="D23" i="97"/>
  <c r="E22" i="97"/>
  <c r="D22" i="97"/>
  <c r="E21" i="97"/>
  <c r="D21" i="97"/>
  <c r="E20" i="97"/>
  <c r="D20" i="97"/>
  <c r="E19" i="97"/>
  <c r="D19" i="97"/>
  <c r="E18" i="97"/>
  <c r="D18" i="97"/>
  <c r="E17" i="97"/>
  <c r="D17" i="97"/>
  <c r="E16" i="97"/>
  <c r="D16" i="97"/>
  <c r="E15" i="97"/>
  <c r="D15" i="97"/>
  <c r="E14" i="97"/>
  <c r="D14" i="97"/>
  <c r="E13" i="97"/>
  <c r="D13" i="97"/>
  <c r="E12" i="97"/>
  <c r="D12" i="97"/>
  <c r="E11" i="97"/>
  <c r="D11" i="97"/>
  <c r="E10" i="97"/>
  <c r="D10" i="97"/>
  <c r="E9" i="97"/>
  <c r="D9" i="97"/>
  <c r="E8" i="97"/>
  <c r="D8" i="97"/>
  <c r="E7" i="97"/>
  <c r="D7" i="97"/>
  <c r="E6" i="97"/>
  <c r="D6" i="97"/>
  <c r="E5" i="97"/>
  <c r="D5" i="97"/>
  <c r="E4" i="97"/>
  <c r="D4" i="97"/>
  <c r="E3" i="97"/>
  <c r="D3" i="97"/>
  <c r="K15" i="40" l="1"/>
  <c r="K4" i="40"/>
  <c r="K5" i="40"/>
  <c r="K6" i="40"/>
  <c r="K7" i="40"/>
  <c r="K9" i="40"/>
  <c r="K11" i="40"/>
  <c r="K12" i="40"/>
  <c r="K13" i="40"/>
  <c r="K14" i="40"/>
  <c r="K16" i="40"/>
  <c r="T17" i="40"/>
  <c r="J17" i="40"/>
  <c r="K17" i="40" s="1"/>
  <c r="T10" i="40"/>
  <c r="T8" i="40" s="1"/>
  <c r="J10" i="40"/>
  <c r="K10" i="40" s="1"/>
  <c r="S10" i="40"/>
  <c r="S8" i="40" s="1"/>
  <c r="I10" i="40"/>
  <c r="I8" i="40" s="1"/>
  <c r="F9" i="4"/>
  <c r="F7" i="4" s="1"/>
  <c r="L9" i="4"/>
  <c r="L7" i="4"/>
  <c r="J8" i="40" l="1"/>
  <c r="K8" i="40" s="1"/>
  <c r="U28" i="39"/>
  <c r="T28" i="39"/>
  <c r="V20" i="39"/>
  <c r="V16" i="39"/>
  <c r="V17" i="39"/>
  <c r="V18" i="39"/>
  <c r="V19" i="39"/>
  <c r="V21" i="39"/>
  <c r="V22" i="39"/>
  <c r="V23" i="39"/>
  <c r="V24" i="39"/>
  <c r="V25" i="39"/>
  <c r="V26" i="39"/>
  <c r="V27" i="39"/>
  <c r="V15" i="39"/>
  <c r="V14" i="39"/>
  <c r="V4" i="39"/>
  <c r="V5" i="39"/>
  <c r="V6" i="39"/>
  <c r="V7" i="39"/>
  <c r="V8" i="39"/>
  <c r="V9" i="39"/>
  <c r="V10" i="39"/>
  <c r="V11" i="39"/>
  <c r="V12" i="39"/>
  <c r="V13" i="39"/>
  <c r="V3" i="39"/>
  <c r="Q28" i="39"/>
  <c r="H28" i="39"/>
  <c r="I28" i="39"/>
  <c r="B9" i="3"/>
  <c r="C5" i="3"/>
  <c r="D5" i="3"/>
  <c r="B7" i="3"/>
  <c r="B8" i="3"/>
  <c r="B10" i="3"/>
  <c r="B11" i="3"/>
  <c r="B12" i="3"/>
  <c r="B13" i="3"/>
  <c r="B14" i="3"/>
  <c r="B15" i="3"/>
  <c r="B16" i="3"/>
  <c r="B17" i="3"/>
  <c r="B18" i="3"/>
  <c r="E18" i="3" s="1"/>
  <c r="B19" i="3"/>
  <c r="E19" i="3" s="1"/>
  <c r="B6" i="3"/>
  <c r="B5" i="3" l="1"/>
  <c r="D28" i="39" l="1"/>
  <c r="H25" i="47" l="1"/>
  <c r="G25" i="47"/>
  <c r="H14" i="47"/>
  <c r="G14" i="47"/>
  <c r="N10" i="10"/>
  <c r="B12" i="94" l="1"/>
  <c r="H22" i="92" l="1"/>
  <c r="C30" i="91"/>
  <c r="B30" i="91"/>
  <c r="C24" i="91"/>
  <c r="B24" i="91"/>
  <c r="D23" i="91"/>
  <c r="D22" i="91"/>
  <c r="D21" i="91"/>
  <c r="D20" i="91"/>
  <c r="D19" i="91"/>
  <c r="C13" i="91"/>
  <c r="B13" i="91"/>
  <c r="C12" i="91"/>
  <c r="B12" i="91"/>
  <c r="D11" i="91"/>
  <c r="D10" i="91"/>
  <c r="D9" i="91"/>
  <c r="D8" i="91"/>
  <c r="D24" i="91" l="1"/>
  <c r="D12" i="91"/>
  <c r="E8" i="91" s="1"/>
  <c r="E11" i="91" l="1"/>
  <c r="E10" i="91"/>
  <c r="E12" i="91"/>
  <c r="E9" i="91"/>
  <c r="K14" i="89"/>
  <c r="J14" i="89"/>
  <c r="I14" i="89"/>
  <c r="H14" i="89"/>
  <c r="G14" i="89"/>
  <c r="F14" i="89"/>
  <c r="E14" i="89"/>
  <c r="D14" i="89"/>
  <c r="C14" i="89"/>
  <c r="J9" i="89"/>
  <c r="I9" i="89"/>
  <c r="H9" i="89"/>
  <c r="G9" i="89"/>
  <c r="F9" i="89"/>
  <c r="E9" i="89"/>
  <c r="D9" i="89"/>
  <c r="C9" i="89"/>
  <c r="D16" i="84" l="1"/>
  <c r="B16" i="84"/>
  <c r="E15" i="84"/>
  <c r="C15" i="84"/>
  <c r="E14" i="84"/>
  <c r="C14" i="84"/>
  <c r="E13" i="84"/>
  <c r="C13" i="84"/>
  <c r="E12" i="84"/>
  <c r="C12" i="84"/>
  <c r="E11" i="84"/>
  <c r="C11" i="84"/>
  <c r="E10" i="84"/>
  <c r="C10" i="84"/>
  <c r="E9" i="84"/>
  <c r="C9" i="84"/>
  <c r="E8" i="84"/>
  <c r="C8" i="84"/>
  <c r="E7" i="84"/>
  <c r="C7" i="84"/>
  <c r="E6" i="84"/>
  <c r="C6" i="84"/>
  <c r="E5" i="84"/>
  <c r="C5" i="84"/>
  <c r="E4" i="84"/>
  <c r="C4" i="84"/>
  <c r="B22" i="83"/>
  <c r="D21" i="83"/>
  <c r="C21" i="83"/>
  <c r="D20" i="83"/>
  <c r="C20" i="83"/>
  <c r="D19" i="83"/>
  <c r="C19" i="83"/>
  <c r="D18" i="83"/>
  <c r="C18" i="83"/>
  <c r="D17" i="83"/>
  <c r="C17" i="83"/>
  <c r="D10" i="83"/>
  <c r="B10" i="83"/>
  <c r="D12" i="81"/>
  <c r="E12" i="81" s="1"/>
  <c r="B12" i="81"/>
  <c r="E11" i="81"/>
  <c r="E10" i="81"/>
  <c r="E9" i="81"/>
  <c r="E8" i="81"/>
  <c r="E7" i="81"/>
  <c r="E6" i="81"/>
  <c r="E5" i="81"/>
  <c r="E4" i="81"/>
  <c r="D22" i="83" l="1"/>
  <c r="C22" i="83"/>
  <c r="K6" i="46"/>
  <c r="K7" i="46"/>
  <c r="K8" i="46"/>
  <c r="K9" i="46"/>
  <c r="K10" i="46"/>
  <c r="K11" i="46"/>
  <c r="K12" i="46"/>
  <c r="K15" i="46"/>
  <c r="K16" i="46"/>
  <c r="K17" i="46"/>
  <c r="K18" i="46"/>
  <c r="K19" i="46"/>
  <c r="K14" i="46"/>
  <c r="K13" i="46"/>
  <c r="K4" i="46"/>
  <c r="K5" i="46"/>
  <c r="K3" i="46"/>
  <c r="AE8" i="10" l="1"/>
  <c r="AE4" i="10"/>
  <c r="AE5" i="10"/>
  <c r="AE16" i="10"/>
  <c r="AE19" i="10"/>
  <c r="AE10" i="10"/>
  <c r="AE6" i="10"/>
  <c r="AE12" i="10"/>
  <c r="AE18" i="10"/>
  <c r="AE14" i="10"/>
  <c r="AE13" i="10"/>
  <c r="AE9" i="10"/>
  <c r="AE15" i="10"/>
  <c r="AE11" i="10"/>
  <c r="AE3" i="10"/>
  <c r="AE7" i="10"/>
  <c r="AE17" i="10"/>
  <c r="K4" i="10"/>
  <c r="K5" i="10"/>
  <c r="K13" i="10"/>
  <c r="K14" i="10"/>
  <c r="K6" i="10"/>
  <c r="K7" i="10"/>
  <c r="K8" i="10"/>
  <c r="K9" i="10"/>
  <c r="K10" i="10"/>
  <c r="K11" i="10"/>
  <c r="K12" i="10"/>
  <c r="K15" i="10"/>
  <c r="K16" i="10"/>
  <c r="K17" i="10"/>
  <c r="K18" i="10"/>
  <c r="K19" i="10"/>
  <c r="K3" i="10"/>
  <c r="E4" i="3" l="1"/>
  <c r="E5" i="3"/>
  <c r="E6" i="3"/>
  <c r="E7" i="3"/>
  <c r="E8" i="3"/>
  <c r="E9" i="3"/>
  <c r="E10" i="3"/>
  <c r="E11" i="3"/>
  <c r="E12" i="3"/>
  <c r="E13" i="3"/>
  <c r="E14" i="3"/>
  <c r="E15" i="3"/>
  <c r="E16" i="3"/>
  <c r="E17" i="3"/>
  <c r="E3" i="3"/>
  <c r="V19" i="42" l="1"/>
  <c r="K9" i="4" l="1"/>
  <c r="K7" i="4" s="1"/>
  <c r="E9" i="4"/>
  <c r="E7" i="4" s="1"/>
  <c r="L38" i="42" l="1"/>
  <c r="L9" i="42" l="1"/>
  <c r="L23" i="42"/>
  <c r="L22" i="42"/>
  <c r="L11" i="42"/>
  <c r="L8" i="42"/>
  <c r="L36" i="42" l="1"/>
  <c r="L37" i="42"/>
  <c r="L34" i="43"/>
  <c r="L33" i="43"/>
  <c r="L32" i="43"/>
  <c r="L31" i="43"/>
  <c r="L30" i="43"/>
  <c r="L29" i="43"/>
  <c r="L28" i="43"/>
  <c r="L27" i="43"/>
  <c r="L22" i="43"/>
  <c r="L8" i="43"/>
  <c r="L6" i="43"/>
  <c r="L5" i="43"/>
  <c r="K14" i="43"/>
  <c r="K13" i="43"/>
  <c r="K8" i="43"/>
  <c r="L3" i="43"/>
  <c r="L32" i="42"/>
  <c r="L33" i="42"/>
  <c r="L34" i="42"/>
  <c r="L35" i="42"/>
  <c r="L35" i="43" l="1"/>
  <c r="L38" i="43" s="1"/>
  <c r="L44" i="42" l="1"/>
  <c r="L43" i="42"/>
  <c r="L42" i="42"/>
  <c r="L41" i="42"/>
  <c r="L40" i="42"/>
  <c r="L30" i="42"/>
  <c r="L29" i="42"/>
  <c r="L28" i="42"/>
  <c r="L26" i="42"/>
  <c r="L25" i="42"/>
  <c r="L16" i="42"/>
  <c r="L15" i="42"/>
  <c r="L14" i="42"/>
  <c r="L13" i="42"/>
  <c r="L12" i="42"/>
  <c r="L31" i="42"/>
  <c r="L39" i="42" l="1"/>
  <c r="U5" i="40" l="1"/>
  <c r="U6" i="40"/>
  <c r="U7" i="40"/>
  <c r="U8" i="40"/>
  <c r="U9" i="40"/>
  <c r="U10" i="40"/>
  <c r="U11" i="40"/>
  <c r="U12" i="40"/>
  <c r="U13" i="40"/>
  <c r="U14" i="40"/>
  <c r="U15" i="40"/>
  <c r="U16" i="40"/>
  <c r="U17" i="40"/>
  <c r="U4" i="40"/>
  <c r="H24" i="47" l="1"/>
  <c r="G24" i="47"/>
  <c r="H13" i="47"/>
  <c r="G13" i="47"/>
  <c r="AD19" i="12" l="1"/>
  <c r="T20" i="50" l="1"/>
  <c r="T19" i="50"/>
  <c r="T18" i="50"/>
  <c r="T17" i="50"/>
  <c r="T16" i="50"/>
  <c r="T15" i="50"/>
  <c r="T14" i="50"/>
  <c r="T13" i="50"/>
  <c r="T12" i="50"/>
  <c r="T11" i="50"/>
  <c r="T10" i="50"/>
  <c r="T9" i="50"/>
  <c r="T8" i="50"/>
  <c r="T7" i="50"/>
  <c r="T6" i="50"/>
  <c r="T5" i="50"/>
  <c r="T4" i="50"/>
  <c r="T3" i="50"/>
  <c r="R8" i="49"/>
  <c r="H23" i="47"/>
  <c r="G23" i="47"/>
  <c r="H12" i="47"/>
  <c r="G12" i="47"/>
  <c r="K35" i="43"/>
  <c r="K38" i="43" s="1"/>
  <c r="K38" i="42"/>
  <c r="K37" i="42"/>
  <c r="K36" i="42"/>
  <c r="K35" i="42"/>
  <c r="K41" i="42" s="1"/>
  <c r="K34" i="42"/>
  <c r="K33" i="42"/>
  <c r="K40" i="42" s="1"/>
  <c r="K32" i="42"/>
  <c r="K31" i="42"/>
  <c r="K30" i="42"/>
  <c r="K29" i="42"/>
  <c r="K28" i="42"/>
  <c r="K26" i="42"/>
  <c r="K25" i="42"/>
  <c r="K16" i="42"/>
  <c r="K15" i="42"/>
  <c r="K14" i="42"/>
  <c r="K13" i="42"/>
  <c r="K12" i="42"/>
  <c r="K11" i="42"/>
  <c r="S28" i="39"/>
  <c r="R28" i="39"/>
  <c r="P28" i="39"/>
  <c r="O28" i="39"/>
  <c r="N28" i="39"/>
  <c r="M28" i="39"/>
  <c r="L28" i="39"/>
  <c r="K28" i="39"/>
  <c r="J28" i="39"/>
  <c r="E65" i="7"/>
  <c r="E64" i="7"/>
  <c r="E63" i="7"/>
  <c r="E62" i="7"/>
  <c r="E61" i="7"/>
  <c r="E60" i="7"/>
  <c r="E59" i="7"/>
  <c r="E58" i="7"/>
  <c r="D57" i="7"/>
  <c r="C57" i="7"/>
  <c r="D56" i="7"/>
  <c r="C56" i="7"/>
  <c r="D55" i="7"/>
  <c r="C55" i="7"/>
  <c r="E54" i="7"/>
  <c r="E53" i="7"/>
  <c r="E52" i="7"/>
  <c r="E51" i="7"/>
  <c r="E50" i="7"/>
  <c r="D49" i="7"/>
  <c r="C49" i="7"/>
  <c r="D48" i="7"/>
  <c r="C48" i="7"/>
  <c r="D47" i="7"/>
  <c r="C47" i="7"/>
  <c r="D46" i="7"/>
  <c r="C46" i="7"/>
  <c r="D45" i="7"/>
  <c r="C45" i="7"/>
  <c r="D44" i="7"/>
  <c r="C44" i="7"/>
  <c r="D43" i="7"/>
  <c r="C43" i="7"/>
  <c r="D42" i="7"/>
  <c r="C42" i="7"/>
  <c r="E42" i="7" s="1"/>
  <c r="H42" i="7" s="1"/>
  <c r="D41" i="7"/>
  <c r="C41" i="7"/>
  <c r="D40" i="7"/>
  <c r="C40" i="7"/>
  <c r="E39" i="7"/>
  <c r="E38" i="7"/>
  <c r="E37" i="7"/>
  <c r="E36" i="7"/>
  <c r="H36" i="7" s="1"/>
  <c r="E35" i="7"/>
  <c r="E34" i="7"/>
  <c r="E33" i="7"/>
  <c r="E32" i="7"/>
  <c r="E31" i="7"/>
  <c r="E30" i="7"/>
  <c r="E29" i="7"/>
  <c r="E28" i="7"/>
  <c r="D27" i="7"/>
  <c r="C27" i="7"/>
  <c r="D26" i="7"/>
  <c r="C26" i="7"/>
  <c r="E25" i="7"/>
  <c r="E24" i="7"/>
  <c r="D23" i="7"/>
  <c r="C23" i="7"/>
  <c r="E21" i="7"/>
  <c r="D20" i="7"/>
  <c r="D22" i="7" s="1"/>
  <c r="C20" i="7"/>
  <c r="C22" i="7" s="1"/>
  <c r="E19" i="7"/>
  <c r="E18" i="7"/>
  <c r="D17" i="7"/>
  <c r="C17" i="7"/>
  <c r="D16" i="7"/>
  <c r="C16" i="7"/>
  <c r="E15" i="7"/>
  <c r="E14" i="7"/>
  <c r="H14" i="7" s="1"/>
  <c r="E13" i="7"/>
  <c r="E12" i="7"/>
  <c r="H12" i="7" s="1"/>
  <c r="D11" i="7"/>
  <c r="C11" i="7"/>
  <c r="E11" i="7" s="1"/>
  <c r="H11" i="7" s="1"/>
  <c r="D10" i="7"/>
  <c r="C10" i="7"/>
  <c r="D9" i="7"/>
  <c r="C9" i="7"/>
  <c r="D8" i="7"/>
  <c r="C8" i="7"/>
  <c r="D7" i="7"/>
  <c r="C7" i="7"/>
  <c r="D6" i="7"/>
  <c r="C6" i="7"/>
  <c r="E5" i="7"/>
  <c r="E4" i="7"/>
  <c r="H4" i="7" s="1"/>
  <c r="E3" i="7"/>
  <c r="H11" i="2"/>
  <c r="G11" i="2"/>
  <c r="F11" i="2"/>
  <c r="E11" i="2"/>
  <c r="D11" i="2"/>
  <c r="J10" i="2"/>
  <c r="K8" i="2"/>
  <c r="K7" i="2"/>
  <c r="K6" i="2"/>
  <c r="K5" i="2"/>
  <c r="K4" i="2"/>
  <c r="J43" i="1"/>
  <c r="I43" i="1"/>
  <c r="H43" i="1"/>
  <c r="G43" i="1"/>
  <c r="F43" i="1"/>
  <c r="E43" i="1"/>
  <c r="D43" i="1"/>
  <c r="V28" i="39" l="1"/>
  <c r="E57" i="7"/>
  <c r="H57" i="7" s="1"/>
  <c r="E46" i="7"/>
  <c r="H46" i="7" s="1"/>
  <c r="F36" i="7"/>
  <c r="F63" i="7"/>
  <c r="H63" i="7"/>
  <c r="F64" i="7"/>
  <c r="H64" i="7"/>
  <c r="F65" i="7"/>
  <c r="H65" i="7"/>
  <c r="F62" i="7"/>
  <c r="H62" i="7"/>
  <c r="F61" i="7"/>
  <c r="H61" i="7"/>
  <c r="F60" i="7"/>
  <c r="H60" i="7"/>
  <c r="F39" i="7"/>
  <c r="H39" i="7"/>
  <c r="F38" i="7"/>
  <c r="H38" i="7"/>
  <c r="F37" i="7"/>
  <c r="H37" i="7"/>
  <c r="F35" i="7"/>
  <c r="H35" i="7"/>
  <c r="F34" i="7"/>
  <c r="H34" i="7"/>
  <c r="F33" i="7"/>
  <c r="H33" i="7"/>
  <c r="E45" i="7"/>
  <c r="H45" i="7" s="1"/>
  <c r="F32" i="7"/>
  <c r="H32" i="7"/>
  <c r="F31" i="7"/>
  <c r="H31" i="7"/>
  <c r="F30" i="7"/>
  <c r="H30" i="7"/>
  <c r="F29" i="7"/>
  <c r="H29" i="7"/>
  <c r="F28" i="7"/>
  <c r="H28" i="7"/>
  <c r="F59" i="7"/>
  <c r="H59" i="7"/>
  <c r="F58" i="7"/>
  <c r="H58" i="7"/>
  <c r="E56" i="7"/>
  <c r="H56" i="7" s="1"/>
  <c r="F54" i="7"/>
  <c r="H54" i="7"/>
  <c r="F53" i="7"/>
  <c r="H53" i="7"/>
  <c r="F52" i="7"/>
  <c r="H52" i="7"/>
  <c r="F51" i="7"/>
  <c r="H51" i="7"/>
  <c r="F50" i="7"/>
  <c r="H50" i="7"/>
  <c r="E26" i="7"/>
  <c r="H26" i="7" s="1"/>
  <c r="E27" i="7"/>
  <c r="H27" i="7" s="1"/>
  <c r="F25" i="7"/>
  <c r="H25" i="7"/>
  <c r="F24" i="7"/>
  <c r="H24" i="7"/>
  <c r="E23" i="7"/>
  <c r="H23" i="7" s="1"/>
  <c r="F21" i="7"/>
  <c r="H21" i="7"/>
  <c r="F19" i="7"/>
  <c r="H19" i="7"/>
  <c r="F18" i="7"/>
  <c r="H18" i="7"/>
  <c r="E17" i="7"/>
  <c r="H17" i="7" s="1"/>
  <c r="F12" i="7"/>
  <c r="F15" i="7"/>
  <c r="H15" i="7"/>
  <c r="F14" i="7"/>
  <c r="F13" i="7"/>
  <c r="H13" i="7"/>
  <c r="F4" i="7"/>
  <c r="E9" i="7"/>
  <c r="H9" i="7" s="1"/>
  <c r="E8" i="7"/>
  <c r="H8" i="7" s="1"/>
  <c r="F5" i="7"/>
  <c r="H5" i="7"/>
  <c r="F3" i="7"/>
  <c r="H3" i="7"/>
  <c r="L7" i="7"/>
  <c r="M7" i="7" s="1"/>
  <c r="L6" i="7"/>
  <c r="M6" i="7" s="1"/>
  <c r="E55" i="7"/>
  <c r="H55" i="7" s="1"/>
  <c r="E41" i="7"/>
  <c r="H41" i="7" s="1"/>
  <c r="E22" i="7"/>
  <c r="H22" i="7" s="1"/>
  <c r="E7" i="7"/>
  <c r="H7" i="7" s="1"/>
  <c r="E16" i="7"/>
  <c r="H16" i="7" s="1"/>
  <c r="E47" i="7"/>
  <c r="H47" i="7" s="1"/>
  <c r="E49" i="7"/>
  <c r="H49" i="7" s="1"/>
  <c r="E44" i="7"/>
  <c r="H44" i="7" s="1"/>
  <c r="E43" i="7"/>
  <c r="H43" i="7" s="1"/>
  <c r="E48" i="7"/>
  <c r="H48" i="7" s="1"/>
  <c r="E40" i="7"/>
  <c r="H40" i="7" s="1"/>
  <c r="E6" i="7"/>
  <c r="E10" i="7"/>
  <c r="H10" i="7" s="1"/>
  <c r="K43" i="42"/>
  <c r="K42" i="42"/>
  <c r="F7" i="7"/>
  <c r="K39" i="42"/>
  <c r="E20" i="7"/>
  <c r="K44" i="42"/>
  <c r="F20" i="7" l="1"/>
  <c r="H20" i="7"/>
  <c r="F6" i="7"/>
  <c r="H6" i="7"/>
</calcChain>
</file>

<file path=xl/sharedStrings.xml><?xml version="1.0" encoding="utf-8"?>
<sst xmlns="http://schemas.openxmlformats.org/spreadsheetml/2006/main" count="1319" uniqueCount="758">
  <si>
    <t>Tipus de centre, servei, establiment</t>
  </si>
  <si>
    <t>Autoritzats</t>
  </si>
  <si>
    <t>Per illes</t>
  </si>
  <si>
    <t>Per titularitat</t>
  </si>
  <si>
    <t>Mallorca</t>
  </si>
  <si>
    <t>Menorca</t>
  </si>
  <si>
    <t>Eivissa</t>
  </si>
  <si>
    <t>Formentera</t>
  </si>
  <si>
    <t>Públic</t>
  </si>
  <si>
    <t>Privat</t>
  </si>
  <si>
    <t>Biobancs</t>
  </si>
  <si>
    <t>B.1</t>
  </si>
  <si>
    <t>Biobancs de tumors</t>
  </si>
  <si>
    <t>B.2</t>
  </si>
  <si>
    <t>Altres biobancs</t>
  </si>
  <si>
    <t>Centres amb internamet (hospitals)</t>
  </si>
  <si>
    <t>C.1.1</t>
  </si>
  <si>
    <t>Hospitals generals</t>
  </si>
  <si>
    <t>C.1.2</t>
  </si>
  <si>
    <t>Hospitals especialitzats</t>
  </si>
  <si>
    <t>C.1.3</t>
  </si>
  <si>
    <t>Hospitals de mitja i llarga estada</t>
  </si>
  <si>
    <t>C.1.4</t>
  </si>
  <si>
    <t>Hospitals de salut mental i tractament de toxicomanies</t>
  </si>
  <si>
    <t>Centres ambulatoris</t>
  </si>
  <si>
    <t>C.2.1</t>
  </si>
  <si>
    <t>Consultes mèdiques</t>
  </si>
  <si>
    <t>C.2.2</t>
  </si>
  <si>
    <t>Consultes d'altres professionals sanitaris</t>
  </si>
  <si>
    <t>C.2.3.1</t>
  </si>
  <si>
    <t>Centres de salut</t>
  </si>
  <si>
    <t>C.2.3.2</t>
  </si>
  <si>
    <t>Unitats bàsiques de salut</t>
  </si>
  <si>
    <t>C.2.4</t>
  </si>
  <si>
    <t>Centres polivalents</t>
  </si>
  <si>
    <t>C.2.5.1</t>
  </si>
  <si>
    <t>Clíniques dentals</t>
  </si>
  <si>
    <t>C.2.5.10</t>
  </si>
  <si>
    <t>Centres de reconeixements</t>
  </si>
  <si>
    <t>C.2.5.2</t>
  </si>
  <si>
    <t>Centres de reproducció humana assistida</t>
  </si>
  <si>
    <t>C.2.5.3</t>
  </si>
  <si>
    <t>Centres d'interrupció voluntària de l'embaràs</t>
  </si>
  <si>
    <t>C.2.5.5</t>
  </si>
  <si>
    <t>Centres de diàlisi</t>
  </si>
  <si>
    <t>C.2.5.6.1</t>
  </si>
  <si>
    <t>Centres de diagnòstic per la imatge</t>
  </si>
  <si>
    <t>C.2.5.6.2</t>
  </si>
  <si>
    <t>Laboratori d'anàlisis clíniques</t>
  </si>
  <si>
    <t>C.2.5.7</t>
  </si>
  <si>
    <t>Unitats mòbils d'assistència sanitària</t>
  </si>
  <si>
    <t>C.2.5.8</t>
  </si>
  <si>
    <t>Centres de transfusió</t>
  </si>
  <si>
    <t>C.2.5.9</t>
  </si>
  <si>
    <t>Bancs de teixits</t>
  </si>
  <si>
    <t>C.2.5.90.1</t>
  </si>
  <si>
    <t>Mútues d'accidents de treball i malalties professionals de la Seguretat Social (MATMPSS)</t>
  </si>
  <si>
    <t>C.2.5.90.2</t>
  </si>
  <si>
    <t>Centres especialitzats en medicina estètica</t>
  </si>
  <si>
    <t>C.2.5.90.3</t>
  </si>
  <si>
    <t>Centres especialitzats en fisioteràpia i rehabilitació</t>
  </si>
  <si>
    <t>C.2.5.90.4</t>
  </si>
  <si>
    <t>Altres centres especialitzats</t>
  </si>
  <si>
    <t>C.2.90.1</t>
  </si>
  <si>
    <t>Proveïdors d'assistència sanitària domiciliària</t>
  </si>
  <si>
    <t>C.2.90.2</t>
  </si>
  <si>
    <t>Altres proveïdors d'assistència sanitària</t>
  </si>
  <si>
    <t>Serveis sanitaris en una organització no sanitària</t>
  </si>
  <si>
    <t>C.3.1</t>
  </si>
  <si>
    <t>Serveis sanitaris a empreses de prevenció de riscs laborals</t>
  </si>
  <si>
    <t>C.3.2</t>
  </si>
  <si>
    <t>Serveis sanitaris en centres sociosanitaris</t>
  </si>
  <si>
    <t>C.3.3</t>
  </si>
  <si>
    <t>Serveis sanitaris en centres ludicoesportius i balnearis</t>
  </si>
  <si>
    <t>C.3.4</t>
  </si>
  <si>
    <t>Serveis sanitaris en centres penitenciaris</t>
  </si>
  <si>
    <t>C.3.5</t>
  </si>
  <si>
    <t>Serveis sanitaris en centres d'atenció a drogodependències/addiccions</t>
  </si>
  <si>
    <t>C.3.6</t>
  </si>
  <si>
    <t>Serveis sanitaris a empreses</t>
  </si>
  <si>
    <t>C.3.7</t>
  </si>
  <si>
    <t>Altres serveis sanitaris integrats en una organització no sanitària</t>
  </si>
  <si>
    <t>Establiments</t>
  </si>
  <si>
    <t>E.3</t>
  </si>
  <si>
    <t>Òptiques</t>
  </si>
  <si>
    <t>E.4</t>
  </si>
  <si>
    <t>Ortopèdies</t>
  </si>
  <si>
    <t>E.5</t>
  </si>
  <si>
    <t>Establiments d'audiopròtesis</t>
  </si>
  <si>
    <t>AMB</t>
  </si>
  <si>
    <t>Ambulàncies</t>
  </si>
  <si>
    <t>FAR</t>
  </si>
  <si>
    <t>Farmàcies</t>
  </si>
  <si>
    <t>TOTAL</t>
  </si>
  <si>
    <t>Dependència patrimonial</t>
  </si>
  <si>
    <t>Seguretat Social</t>
  </si>
  <si>
    <t>Comunitat Autònoma</t>
  </si>
  <si>
    <t>Consell</t>
  </si>
  <si>
    <t>Mútues d'accidents de treball i malalties professionals</t>
  </si>
  <si>
    <t>Privats</t>
  </si>
  <si>
    <t>Total hospitals</t>
  </si>
  <si>
    <t>Total llits hospitalaris</t>
  </si>
  <si>
    <t>% de llits instal·lats</t>
  </si>
  <si>
    <t>Dependència funcional</t>
  </si>
  <si>
    <t>IB-Salut</t>
  </si>
  <si>
    <t>Sistema Nacional de Salut</t>
  </si>
  <si>
    <t>Llits hospitalaris</t>
  </si>
  <si>
    <t>* Dades provisionals pendents de consolidar.</t>
  </si>
  <si>
    <t>Total</t>
  </si>
  <si>
    <t>Públics</t>
  </si>
  <si>
    <t>Llits instal·lats</t>
  </si>
  <si>
    <t>Sales d'operacions</t>
  </si>
  <si>
    <t>Alta tecnologia</t>
  </si>
  <si>
    <t>TAC</t>
  </si>
  <si>
    <t>RM</t>
  </si>
  <si>
    <t>GAM</t>
  </si>
  <si>
    <t>HEM</t>
  </si>
  <si>
    <t>ASD</t>
  </si>
  <si>
    <t>LIT</t>
  </si>
  <si>
    <t>ALI</t>
  </si>
  <si>
    <t>SPECT</t>
  </si>
  <si>
    <t>PET</t>
  </si>
  <si>
    <t>MAMOS</t>
  </si>
  <si>
    <t>DO</t>
  </si>
  <si>
    <t>DIAL</t>
  </si>
  <si>
    <t>Llits en funcionament</t>
  </si>
  <si>
    <t>Incubadores (en funcionament)</t>
  </si>
  <si>
    <t>Llits en hospitals d'aguts</t>
  </si>
  <si>
    <t>Llits en hospitals psiquiàtrics</t>
  </si>
  <si>
    <t>Llits en hospitals de mitjana i llarga estada</t>
  </si>
  <si>
    <t>Personal vinculat</t>
  </si>
  <si>
    <t>Personal col·laborador</t>
  </si>
  <si>
    <t>Públics-SNS</t>
  </si>
  <si>
    <t>Personal total vinculat</t>
  </si>
  <si>
    <t>Personal no sanitari</t>
  </si>
  <si>
    <t>Hospitalització</t>
  </si>
  <si>
    <t>Altes</t>
  </si>
  <si>
    <t>Estades</t>
  </si>
  <si>
    <t>Altes per 1.000 hab.</t>
  </si>
  <si>
    <t>publics</t>
  </si>
  <si>
    <t>Estades per 1.000 hab.</t>
  </si>
  <si>
    <t>privats</t>
  </si>
  <si>
    <t>Estada mitjana</t>
  </si>
  <si>
    <t>Índex d'ocupació</t>
  </si>
  <si>
    <t>Índex de rotació</t>
  </si>
  <si>
    <t>Mortalitat (% d'altes per defunció)</t>
  </si>
  <si>
    <t>A. quirúrgica</t>
  </si>
  <si>
    <t>Intervencions amb ingrés</t>
  </si>
  <si>
    <t>Intervencions CMA</t>
  </si>
  <si>
    <t>La resta d'intervencions</t>
  </si>
  <si>
    <t>A. obstètrica</t>
  </si>
  <si>
    <t>Parts via vaginal</t>
  </si>
  <si>
    <t>Cesàries</t>
  </si>
  <si>
    <t>Defuncions</t>
  </si>
  <si>
    <t>Total parts</t>
  </si>
  <si>
    <t>Nascuts vius</t>
  </si>
  <si>
    <t>Taxa de cesàries</t>
  </si>
  <si>
    <t>Índex de fecunditat per 1.000 hab.</t>
  </si>
  <si>
    <t>Consultes</t>
  </si>
  <si>
    <t>Primeres consultes</t>
  </si>
  <si>
    <t>Consultes totals</t>
  </si>
  <si>
    <t>Freqüentació: nombre de consultes per 1.000 hab.</t>
  </si>
  <si>
    <t>Percentatge de primeres / totals</t>
  </si>
  <si>
    <t>INE</t>
  </si>
  <si>
    <t>Activitat diagnòstica</t>
  </si>
  <si>
    <t>Angiografia digital</t>
  </si>
  <si>
    <t>Gammagrafia</t>
  </si>
  <si>
    <t>Mamografia</t>
  </si>
  <si>
    <t>Ressonància magnètica</t>
  </si>
  <si>
    <t>Dones edat 15-49</t>
  </si>
  <si>
    <t>Biòpsies</t>
  </si>
  <si>
    <t>Necròpsies</t>
  </si>
  <si>
    <t>Colonoscòpies</t>
  </si>
  <si>
    <t>Broncoscòpies</t>
  </si>
  <si>
    <t>ERCP</t>
  </si>
  <si>
    <t>Angiografia digital per 1.000 hab.</t>
  </si>
  <si>
    <t>Gammagrafia per 1.000 hab.</t>
  </si>
  <si>
    <t>Mamografia per 1.000 hab.</t>
  </si>
  <si>
    <t>PET per 1.000 hab.</t>
  </si>
  <si>
    <t>Ressonància magnètica per 1.000 hab.</t>
  </si>
  <si>
    <t>SPECT per 1.000 hab.</t>
  </si>
  <si>
    <t>TAC per 1.000 hab.</t>
  </si>
  <si>
    <t>Colonoscòpies per 1.000 hab.</t>
  </si>
  <si>
    <t>Broncoscòpies per 1.000 hab.</t>
  </si>
  <si>
    <t>ERCP per 1.000 hab.</t>
  </si>
  <si>
    <t>Urgències</t>
  </si>
  <si>
    <t>Ingressos</t>
  </si>
  <si>
    <t>Trasllats</t>
  </si>
  <si>
    <t>Percentatge d'urgències ingressades</t>
  </si>
  <si>
    <t>Pressió d'urgències</t>
  </si>
  <si>
    <t>Freqüentació per 1.000 hab.</t>
  </si>
  <si>
    <t>Altres</t>
  </si>
  <si>
    <t>Visites en hospitalització a domicili</t>
  </si>
  <si>
    <t>Estudis d'hemodinàmica</t>
  </si>
  <si>
    <t>Tractaments de radiologia intervencionista</t>
  </si>
  <si>
    <t>Sessions en accelerador lineal</t>
  </si>
  <si>
    <t>Sessions de fisioteràpia</t>
  </si>
  <si>
    <t>Sessions d'hemodiàlisi</t>
  </si>
  <si>
    <t>Sessions de diàlisi peritoneal</t>
  </si>
  <si>
    <t>Medicina de família</t>
  </si>
  <si>
    <t>Centre</t>
  </si>
  <si>
    <t>Domicili</t>
  </si>
  <si>
    <t>Freqüentació</t>
  </si>
  <si>
    <t>Pediatria</t>
  </si>
  <si>
    <t>Infermeria</t>
  </si>
  <si>
    <t>Metges</t>
  </si>
  <si>
    <t>Extremadura</t>
  </si>
  <si>
    <t>Navarra</t>
  </si>
  <si>
    <t>Castella-la Manxa</t>
  </si>
  <si>
    <t>La Rioja</t>
  </si>
  <si>
    <t>Astúries</t>
  </si>
  <si>
    <t>Cantàbria</t>
  </si>
  <si>
    <t>Castella i Lleó</t>
  </si>
  <si>
    <t>Galícia</t>
  </si>
  <si>
    <t>Múrcia</t>
  </si>
  <si>
    <t>Andalusia</t>
  </si>
  <si>
    <t>Com. Valenciana</t>
  </si>
  <si>
    <t>Illes Canàries</t>
  </si>
  <si>
    <t>Espanya</t>
  </si>
  <si>
    <t>Aragó</t>
  </si>
  <si>
    <t>País Basc</t>
  </si>
  <si>
    <t>Catalunya</t>
  </si>
  <si>
    <t>Illes Balears</t>
  </si>
  <si>
    <t>Madrid</t>
  </si>
  <si>
    <t>2019</t>
  </si>
  <si>
    <t>Mitjana CA</t>
  </si>
  <si>
    <t>(*) Dades de població corresponents a les xifres de població publicades per l'Institut Nacional d'Estadística.</t>
  </si>
  <si>
    <t>Milions d'euros</t>
  </si>
  <si>
    <t>Percentatge sobre el PIB</t>
  </si>
  <si>
    <t>Euros per habitants</t>
  </si>
  <si>
    <t>Canàries</t>
  </si>
  <si>
    <t>Despesa per habitant (euros)</t>
  </si>
  <si>
    <t>Font: Sistema d’informació d’atenció especialitzada (SIAE)</t>
  </si>
  <si>
    <t>MORTALITAT ‰</t>
  </si>
  <si>
    <t>Tumors</t>
  </si>
  <si>
    <t>Causes externes</t>
  </si>
  <si>
    <t>Trastorns mentals</t>
  </si>
  <si>
    <t>Afeccions perinatals</t>
  </si>
  <si>
    <t>Malformacions congènites</t>
  </si>
  <si>
    <t>CAUSES EXTERNES</t>
  </si>
  <si>
    <t>casos</t>
  </si>
  <si>
    <t>percentatge</t>
  </si>
  <si>
    <t>Altres accidents de transport</t>
  </si>
  <si>
    <t>Caigudes accidentals</t>
  </si>
  <si>
    <t>Ofegament, submersió i sufocació</t>
  </si>
  <si>
    <t>Accidents per foc i fum</t>
  </si>
  <si>
    <t>Enverinament per psicofàrmacs/drogues</t>
  </si>
  <si>
    <t>Altres enverinaments accidentals</t>
  </si>
  <si>
    <t>Altres accidents</t>
  </si>
  <si>
    <t>Suïcidi</t>
  </si>
  <si>
    <t>Agressions (homicidi)</t>
  </si>
  <si>
    <t>Complicacions de l'atenció mèdica i quirúrgica</t>
  </si>
  <si>
    <t>Totes</t>
  </si>
  <si>
    <t>SIDA</t>
  </si>
  <si>
    <t>Nombre</t>
  </si>
  <si>
    <t>Aparell respiratori</t>
  </si>
  <si>
    <t>Aparell circulatori</t>
  </si>
  <si>
    <t>Aparell digestiu</t>
  </si>
  <si>
    <t>Sistema musculoesquelètic</t>
  </si>
  <si>
    <t>Embaràs, part i puerperi</t>
  </si>
  <si>
    <t>Ronyó i vies urinàries</t>
  </si>
  <si>
    <t>Sistema nerviós</t>
  </si>
  <si>
    <t>Sistema hepatobiliar i pancreàtic</t>
  </si>
  <si>
    <t>Oïda, nas, boca i faringe</t>
  </si>
  <si>
    <t>Pell, teixit subcutani i mama</t>
  </si>
  <si>
    <t>Malalties infeccioses i parasitàries</t>
  </si>
  <si>
    <t>Endocrí, nutrició i metabolisme</t>
  </si>
  <si>
    <t>Aparell reproductor femení</t>
  </si>
  <si>
    <t>Patologia perinatal</t>
  </si>
  <si>
    <t>Casos</t>
  </si>
  <si>
    <t>Grip</t>
  </si>
  <si>
    <t>Varicel·la</t>
  </si>
  <si>
    <t>Sífilis</t>
  </si>
  <si>
    <t>Disenteria bacil·lar</t>
  </si>
  <si>
    <t>Tuberculosi</t>
  </si>
  <si>
    <t>Xarampió</t>
  </si>
  <si>
    <t>Rubèola</t>
  </si>
  <si>
    <t>Parotiditis</t>
  </si>
  <si>
    <t>Tos ferina</t>
  </si>
  <si>
    <t>Hepatitis A</t>
  </si>
  <si>
    <t>Hepatitis B</t>
  </si>
  <si>
    <t>Hepatitis C</t>
  </si>
  <si>
    <t>Legionel·losi</t>
  </si>
  <si>
    <t>Paludisme</t>
  </si>
  <si>
    <t>VIH</t>
  </si>
  <si>
    <t>Sida</t>
  </si>
  <si>
    <t>Font: Servei d'Epidemiologia. Direcció General de Salut Pública i Participació. Conselleria de Salut i Consum</t>
  </si>
  <si>
    <t>Font: INE</t>
  </si>
  <si>
    <t>15-19 anys</t>
  </si>
  <si>
    <t>20-24 anys</t>
  </si>
  <si>
    <t>25-29 anys</t>
  </si>
  <si>
    <t>30-34 anys</t>
  </si>
  <si>
    <t>35-39 anys</t>
  </si>
  <si>
    <t>40-44 anys</t>
  </si>
  <si>
    <t>Personal propi</t>
  </si>
  <si>
    <t>Projectes competitius</t>
  </si>
  <si>
    <t>-</t>
  </si>
  <si>
    <t>Publicacions*</t>
  </si>
  <si>
    <t>Patents</t>
  </si>
  <si>
    <t>Nom</t>
  </si>
  <si>
    <t>Municipi</t>
  </si>
  <si>
    <t>Finalitat assitencial</t>
  </si>
  <si>
    <t>Concert</t>
  </si>
  <si>
    <t>Total alta Tecnologia</t>
  </si>
  <si>
    <t>Hospital General de Mallorca</t>
  </si>
  <si>
    <t>Palma</t>
  </si>
  <si>
    <t>Geriatria i/o llarga estada</t>
  </si>
  <si>
    <t>S</t>
  </si>
  <si>
    <t>Hospital Psiquiàtric</t>
  </si>
  <si>
    <t>Psiquiàtric</t>
  </si>
  <si>
    <t>Hospital Joan March</t>
  </si>
  <si>
    <t>Bunyola</t>
  </si>
  <si>
    <t>Hospital Can Misses</t>
  </si>
  <si>
    <t>General</t>
  </si>
  <si>
    <t>N</t>
  </si>
  <si>
    <t>Hospital de Manacor</t>
  </si>
  <si>
    <t>Manacor</t>
  </si>
  <si>
    <t>Hospital Son Llàtzer</t>
  </si>
  <si>
    <t>Hospital de Formentera</t>
  </si>
  <si>
    <t>Hospital Comarcal d'Inca</t>
  </si>
  <si>
    <t>Inca</t>
  </si>
  <si>
    <t>Hospital Mateu Orfila</t>
  </si>
  <si>
    <t>Maó</t>
  </si>
  <si>
    <t>Hospital Universitari Son Espases</t>
  </si>
  <si>
    <t>Clínica Mutua Balear</t>
  </si>
  <si>
    <t>Traumatologia i/o rehabilitació</t>
  </si>
  <si>
    <t>Hospital de la Creu Roja Espanyola</t>
  </si>
  <si>
    <t>Medicoquirúrgic</t>
  </si>
  <si>
    <t>Hospital Sant Joan de Déu</t>
  </si>
  <si>
    <t>Clínica Rotger</t>
  </si>
  <si>
    <t>Clínica Juaneda</t>
  </si>
  <si>
    <t>Hospital Juaneda Miramar</t>
  </si>
  <si>
    <t>Policlínica Nuestra Señora del Rosario, SA</t>
  </si>
  <si>
    <t>Clínica Juaneda Menorca</t>
  </si>
  <si>
    <t>Ciutadella de Menorca</t>
  </si>
  <si>
    <t>Muro</t>
  </si>
  <si>
    <t>Clínica Juaneda Maó</t>
  </si>
  <si>
    <t>Hospital Quirón Salud Palmaplanas</t>
  </si>
  <si>
    <t>Hospital de Llevant</t>
  </si>
  <si>
    <t>Llucmajor</t>
  </si>
  <si>
    <t>Nombre d'hospitals</t>
  </si>
  <si>
    <t>Sales d'operacions (total)</t>
  </si>
  <si>
    <t>Sales d'operacions pròpies de CMA</t>
  </si>
  <si>
    <t>Llocs d'hospital de dia mèdic</t>
  </si>
  <si>
    <t>Llocs d'hospital de dia psiquiàtric</t>
  </si>
  <si>
    <t>Llocs d'hospital de dia geriàtric</t>
  </si>
  <si>
    <t>Llocs d'hospital de dia quirúrgic</t>
  </si>
  <si>
    <t>Personal</t>
  </si>
  <si>
    <t>Personal total col·laborador</t>
  </si>
  <si>
    <t>Personal total vinculat per 1.000 hab.</t>
  </si>
  <si>
    <t>Personal no sanitari per 1.000 hab.</t>
  </si>
  <si>
    <t>Especialitats mèdiques i personal facultatiu</t>
  </si>
  <si>
    <t>Anestèsia i reanimació</t>
  </si>
  <si>
    <t>Cardiologia</t>
  </si>
  <si>
    <t>Neurologia</t>
  </si>
  <si>
    <t>Medicina física i rehabilitació</t>
  </si>
  <si>
    <t>La resta d'especialitats mèdiques</t>
  </si>
  <si>
    <t>Angiologia</t>
  </si>
  <si>
    <t>Geriatria</t>
  </si>
  <si>
    <t>Oncologia</t>
  </si>
  <si>
    <t>Pneumologia</t>
  </si>
  <si>
    <t>Medicina interna</t>
  </si>
  <si>
    <t>Endocrinologia</t>
  </si>
  <si>
    <t>Cirurgia cardíaca</t>
  </si>
  <si>
    <t>Cirurgia general</t>
  </si>
  <si>
    <t>Cirurgia oral i maxil·lofacial</t>
  </si>
  <si>
    <t>Cirurgia ortopèdica i traumatologia</t>
  </si>
  <si>
    <t>Cirurgia pediàtrica</t>
  </si>
  <si>
    <t>Cirurgia plàstica i reparadora</t>
  </si>
  <si>
    <t>Cirurgia toràcica</t>
  </si>
  <si>
    <t>Dermatologia medicoquirúrgica</t>
  </si>
  <si>
    <t>Neurocirurgia</t>
  </si>
  <si>
    <t>Ginecologia i obstetrícia</t>
  </si>
  <si>
    <t>Oftalmologia</t>
  </si>
  <si>
    <t>ORL</t>
  </si>
  <si>
    <t>Urologia</t>
  </si>
  <si>
    <t>Medicina intensiva</t>
  </si>
  <si>
    <t>Psiquiatria</t>
  </si>
  <si>
    <t>Serveis centrals</t>
  </si>
  <si>
    <t>Farmacèutics</t>
  </si>
  <si>
    <t>Altres titulats superiors sanitaris</t>
  </si>
  <si>
    <t>Altre personal sanitari</t>
  </si>
  <si>
    <t>PAC/SUAP medicina</t>
  </si>
  <si>
    <t>% Illes Balears / Espanya</t>
  </si>
  <si>
    <t>Despesa total</t>
  </si>
  <si>
    <t>Quadre A III-70. Altes per 10.000 hab. als hospitals de les Illes Balears per titularitat del centre (2010-2017)</t>
  </si>
  <si>
    <t>Font: Sistema de Informació de Atenció Especialitzada (SIAE)</t>
  </si>
  <si>
    <t>Quadre A III-71. Intervencions quirúrgiques (ingrés+ CMA) als hospitals de les Illes Balears per titularitat del centre (2010-2017)</t>
  </si>
  <si>
    <t>Quadre A III-72. Parts als hospitals de les Illes Balears per titularitat del centre i tipus de part (2010-2017)</t>
  </si>
  <si>
    <t>Quadre A III-73. Consultes als hospitals de les Illes Balears per titularitat del centre i tipus de consulta (2010-2017)</t>
  </si>
  <si>
    <t>Quadre A III-74. Activitats diagnòstiques de TAC-RM als hospitals de les Illes Balears per titularitat del centre (2010-2017)</t>
  </si>
  <si>
    <t>Ressonància Magnètica</t>
  </si>
  <si>
    <t>Quadre A III-75.1. Urgències ateses als hospitals de les Illes Balears per titularitat del centre (2010-2017)</t>
  </si>
  <si>
    <t>Quadre A III-76. Donació d'òrgans de donants morts (taxa per milió de població) per comunitats autònomes (2000-2016)</t>
  </si>
  <si>
    <t>Mitjana</t>
  </si>
  <si>
    <t>Font: INCLASNS (13/06/2018).</t>
  </si>
  <si>
    <t>Font: Registre de centres, serveis i establiments sanitaris de les Illes Balears i registre nacional 2021</t>
  </si>
  <si>
    <t>2020*</t>
  </si>
  <si>
    <t>Font: Sistema d’informació d’atenció especialitzada (SIAE) 2020*</t>
  </si>
  <si>
    <t>2020</t>
  </si>
  <si>
    <t>Mitjana 2013-20</t>
  </si>
  <si>
    <t>Total gastos</t>
  </si>
  <si>
    <t>Población/padrón</t>
  </si>
  <si>
    <t>Total gastos * habit</t>
  </si>
  <si>
    <t>columna totcompgastos</t>
  </si>
  <si>
    <t>SIAE C1_19</t>
  </si>
  <si>
    <t>Metge</t>
  </si>
  <si>
    <t>Font: IB-Salut.</t>
  </si>
  <si>
    <t>Trastorns  mentals</t>
  </si>
  <si>
    <t xml:space="preserve">Símptomes no classificats </t>
  </si>
  <si>
    <t xml:space="preserve">Accidents de trànsit </t>
  </si>
  <si>
    <t>Altres causes externes</t>
  </si>
  <si>
    <t>grups d'edat</t>
  </si>
  <si>
    <t xml:space="preserve"> </t>
  </si>
  <si>
    <t>Hospital Quironsalud Son Verí</t>
  </si>
  <si>
    <t>Hospital Juaneda Muro</t>
  </si>
  <si>
    <t>Clínica Luz de Palma</t>
  </si>
  <si>
    <t>1 de julio de 2020</t>
  </si>
  <si>
    <t>1 de julio de 2019</t>
  </si>
  <si>
    <t xml:space="preserve">Activitats IdISBa </t>
  </si>
  <si>
    <t>Estudis clínics*</t>
  </si>
  <si>
    <t>Presentats</t>
  </si>
  <si>
    <t>Notificats</t>
  </si>
  <si>
    <t>Avaluats</t>
  </si>
  <si>
    <t>Aprovats</t>
  </si>
  <si>
    <t>Denegats</t>
  </si>
  <si>
    <t>Cancel·lats</t>
  </si>
  <si>
    <t>Tipus de protocols</t>
  </si>
  <si>
    <t>Assaigs clínics</t>
  </si>
  <si>
    <t>Productes sanitaris</t>
  </si>
  <si>
    <t>Total 2020</t>
  </si>
  <si>
    <t>Pressuposts inicials (euros per habitant)* en sanitat per comunitats autònomes (2013-2021)</t>
  </si>
  <si>
    <t>Mitjana 2013-21</t>
  </si>
  <si>
    <t>Illes Balears 2020</t>
  </si>
  <si>
    <t>MALALTIES INFECCIOSES</t>
  </si>
  <si>
    <t>Septicèmia</t>
  </si>
  <si>
    <t>Hepatitis vírica</t>
  </si>
  <si>
    <t>Altres infeccions</t>
  </si>
  <si>
    <t>Pneumònia</t>
  </si>
  <si>
    <t>Asma</t>
  </si>
  <si>
    <t>Insuficiència respiratòria</t>
  </si>
  <si>
    <t xml:space="preserve">Illes Balears 2020 </t>
  </si>
  <si>
    <t>percentatge V</t>
  </si>
  <si>
    <t>al·lucinògens</t>
  </si>
  <si>
    <t xml:space="preserve">Font: Direcció General de Salut Pública i Participació. Coordinació de drogues. ESTUDES 2020/2021 </t>
  </si>
  <si>
    <t>Recursos Humans Total 2021</t>
  </si>
  <si>
    <t>PERSONAL INVESTIGADOR SEGONS CLASSIFICACIÓ EURAXESS</t>
  </si>
  <si>
    <t>Homes</t>
  </si>
  <si>
    <t>Dones</t>
  </si>
  <si>
    <t>%</t>
  </si>
  <si>
    <r>
      <t>R1 -</t>
    </r>
    <r>
      <rPr>
        <b/>
        <i/>
        <sz val="11"/>
        <color theme="1"/>
        <rFont val="Calibri"/>
        <family val="2"/>
        <scheme val="minor"/>
      </rPr>
      <t xml:space="preserve"> First Stage Researcher</t>
    </r>
  </si>
  <si>
    <r>
      <t xml:space="preserve">R2 - </t>
    </r>
    <r>
      <rPr>
        <b/>
        <i/>
        <sz val="11"/>
        <color theme="1"/>
        <rFont val="Calibri"/>
        <family val="2"/>
        <scheme val="minor"/>
      </rPr>
      <t>Recognised Researcher</t>
    </r>
  </si>
  <si>
    <r>
      <t>R3 -</t>
    </r>
    <r>
      <rPr>
        <b/>
        <i/>
        <sz val="11"/>
        <color theme="1"/>
        <rFont val="Calibri"/>
        <family val="2"/>
        <scheme val="minor"/>
      </rPr>
      <t xml:space="preserve"> Established Researcher</t>
    </r>
  </si>
  <si>
    <r>
      <t xml:space="preserve">R4 - </t>
    </r>
    <r>
      <rPr>
        <b/>
        <i/>
        <sz val="11"/>
        <color theme="1"/>
        <rFont val="Calibri"/>
        <family val="2"/>
        <scheme val="minor"/>
      </rPr>
      <t>Leading Researcher</t>
    </r>
  </si>
  <si>
    <t>Personal  31.12.2021</t>
  </si>
  <si>
    <t>Distribució per sexe</t>
  </si>
  <si>
    <t>Administració i gestió I+D</t>
  </si>
  <si>
    <t>Personal de plataforma</t>
  </si>
  <si>
    <t>Personal investigador EURAXESS</t>
  </si>
  <si>
    <t>Personal investigador clínic</t>
  </si>
  <si>
    <t>Personal Tècnic de suport en grups de recerca</t>
  </si>
  <si>
    <t xml:space="preserve">TOTAL </t>
  </si>
  <si>
    <t>Font: Elaboració pròpia</t>
  </si>
  <si>
    <t>2021*</t>
  </si>
  <si>
    <t>Indicador</t>
  </si>
  <si>
    <t>Quantitat</t>
  </si>
  <si>
    <t>Usuaris que han accedit als recursos i serveis (accés remot)</t>
  </si>
  <si>
    <t>Mitjana de visites diàries a Bibliosalut.com</t>
  </si>
  <si>
    <t>Descàrregues de documents a text complet</t>
  </si>
  <si>
    <t>Nombre de revistes electròniques</t>
  </si>
  <si>
    <t>Nombre de llibres electrònics</t>
  </si>
  <si>
    <t>Activitats formació d'usuaris</t>
  </si>
  <si>
    <t>Notícies publicades a Infosalut.com</t>
  </si>
  <si>
    <t>Casos clínics</t>
  </si>
  <si>
    <t>2021</t>
  </si>
  <si>
    <t>Font: Elaboració pròpia a partir del SIAE 2021* i del Registre de centres, serveis i establiments sanitaris de les Illes Balears 2021</t>
  </si>
  <si>
    <t>Font: Elaboració pròpia a partir del SIAE 2021*</t>
  </si>
  <si>
    <t>Font: Elaboració pròpia a partir del Sistema d'informació d'atenció especialitzada (SIAE) 2021*</t>
  </si>
  <si>
    <t>Hospital Sant Joan de Déu Inca</t>
  </si>
  <si>
    <t>74
(54%)</t>
  </si>
  <si>
    <t>63
46%</t>
  </si>
  <si>
    <t>RVMI</t>
  </si>
  <si>
    <t>NEU</t>
  </si>
  <si>
    <t>Total 2021</t>
  </si>
  <si>
    <t>Font: Sistema d’informació d’atenció especialitzada (SIAE) 2021*</t>
  </si>
  <si>
    <t>Font: Elaboració pròpia a partir del Sistema d'Informació d'Atenció Especialitzada (SIAE) 2021*</t>
  </si>
  <si>
    <t>Evolució del professionals sanitaris (2013-2021*)</t>
  </si>
  <si>
    <t>2017</t>
  </si>
  <si>
    <t>2016</t>
  </si>
  <si>
    <t>2018</t>
  </si>
  <si>
    <t>Notes</t>
  </si>
  <si>
    <t>Índex de dependència</t>
  </si>
  <si>
    <t>Anys de vida saludable en néixer</t>
  </si>
  <si>
    <t>Taxa de mortalitat prematura per càncer</t>
  </si>
  <si>
    <t>Taxa de mortalitat prematura per diabetis mellitus</t>
  </si>
  <si>
    <t>Taxa de mortalitat perinatal</t>
  </si>
  <si>
    <t>Incidència de tuberculosi</t>
  </si>
  <si>
    <t>Prevalença declarada de diabetis en la població adulta</t>
  </si>
  <si>
    <t>Incidència d'interrupcions voluntàries de l'embaràs en menors de 20 anys</t>
  </si>
  <si>
    <t>Percentatge de cirurgia ambulatòria en l'SNS</t>
  </si>
  <si>
    <t>Percentatge de la despesa sanitària en atenció primària</t>
  </si>
  <si>
    <t>Percentatge de la despesa en farmàcia</t>
  </si>
  <si>
    <t>Percentatge d'histerectomies en dones menors de 35 anys</t>
  </si>
  <si>
    <t>Percentatge de cirurgia conservadora en càncer de mama</t>
  </si>
  <si>
    <t>Percentatge de pacients amb fractura de maluc intervinguts en les primeres 48 hores</t>
  </si>
  <si>
    <t>Taxa de notificació de sospites de reaccions adverses greus a medicaments</t>
  </si>
  <si>
    <t>Mortalitat intrahospitalària postinfart per cada 100 altes per infart</t>
  </si>
  <si>
    <t>Grau de satisfacció dels ciutadans amb el funcionament del sistema sanitari públic</t>
  </si>
  <si>
    <t>Esperança de vida en néixer</t>
  </si>
  <si>
    <t xml:space="preserve">Taxa de mortalitat prematura per cardiopatia isquèmica </t>
  </si>
  <si>
    <t>Taxa de mortalitat prematura per malaltia vascular cerebral</t>
  </si>
  <si>
    <t>Temps mitjà d'espera (dies) per a una intervenció quirúrgica no urgent</t>
  </si>
  <si>
    <t>Índex de l'estada mitjana ajustada (IEMA)</t>
  </si>
  <si>
    <t>DHD d'antibiòtics</t>
  </si>
  <si>
    <t>Any</t>
  </si>
  <si>
    <t>1 de julio de 2021</t>
  </si>
  <si>
    <t>Font: Sistema d’informació d’atenció especialitzada (SIAE)2021*</t>
  </si>
  <si>
    <t>Variació absoluta 2021-2011</t>
  </si>
  <si>
    <t>% de variació 2021-2011</t>
  </si>
  <si>
    <r>
      <t xml:space="preserve">TAC (tomografia axial computeritzada), RM (ressonància magnètica), GAM (càmera gamma), HEM (sala d’hemodinàmica), ASD (angiografia por sostracció digital), LIT (litotrícia extracorpòria per ones de xoc), ALI (accelerador de partícules), SPECT (tomografia per emissió de fotons), PET (tomografia per emissió de positrons), </t>
    </r>
    <r>
      <rPr>
        <sz val="8"/>
        <rFont val="Arial1"/>
      </rPr>
      <t>MAMOS (mamògraf), DO (densitòmetres ossis), DIAL (equips d’hemodiàlisi), NEU (Neuronavegador), RVMI (Respiradors de Ventilació Mecànica Invasiva.</t>
    </r>
  </si>
  <si>
    <t>TAC (tomografia axial computeritzada), RM (ressonància magnètica), GAM (càmera gamma), HEM (sala d’hemodinàmica), ASD (angiografia per sostracció digital), LIT (litotrícia extracorpòria per ones de xoc), ALI (accelerador de partícules), SPECT (tomografia per emissió de fotons), PET (tomografia per emissió de positrons), MAMOS (mamògraf), DO (densitòmetres ossis), DIAL (equips d’hemodiàlisi), NEU (Neuronavegador), RVMI (Respiradors de Ventilació Mecànica Invasiva.</t>
  </si>
  <si>
    <t xml:space="preserve">Punt d’atenció continuada (PAC) / Servei d’urgència d’atenció primària (SUAP) </t>
  </si>
  <si>
    <t>Atenció primària</t>
  </si>
  <si>
    <t>Quadre III-4.2. Hospitals a les Illes Balears (2021*)</t>
  </si>
  <si>
    <t>Quadre III-4.1. Centres, serveis i establiments sanitaris de les Illes Balears (2021)</t>
  </si>
  <si>
    <t>Quadre III-4.6. Despesa sanitària pública consolidada segons la comunitat autònoma (2020)</t>
  </si>
  <si>
    <t>Quadre III-4.7. Grans grups de diagnòstics dels hospitals públics (2012-2021)</t>
  </si>
  <si>
    <t>Quadre III-4.8. Malalties de declaració obligatòria</t>
  </si>
  <si>
    <t>Quadre III-4.12. Resolució dels protocols presentats al CEI-IB (2021)</t>
  </si>
  <si>
    <t>Quadre IIIA-4.7. Pressuposts inicials en sanitat per comunitats autònomes (euros per habitant)* (2013-2021)</t>
  </si>
  <si>
    <t xml:space="preserve">Quadre III-4.1. </t>
  </si>
  <si>
    <t>Quadre III-4.2.</t>
  </si>
  <si>
    <t>Quadre III-4.3.</t>
  </si>
  <si>
    <t xml:space="preserve">Gràfic III-4.1. </t>
  </si>
  <si>
    <t xml:space="preserve">Gràfic III-4.2. </t>
  </si>
  <si>
    <t xml:space="preserve">Gràfic III-4.3. </t>
  </si>
  <si>
    <t xml:space="preserve">Gràfic III-4.4. 
</t>
  </si>
  <si>
    <t xml:space="preserve">Quadre III-4.4. </t>
  </si>
  <si>
    <t xml:space="preserve">Quadre III-4.5. </t>
  </si>
  <si>
    <t xml:space="preserve">Gràfic III-4.5. </t>
  </si>
  <si>
    <t xml:space="preserve">Gràfic III-4.6. </t>
  </si>
  <si>
    <t xml:space="preserve">Quadre III-4.6. </t>
  </si>
  <si>
    <t xml:space="preserve">Gràfic III-4.7. </t>
  </si>
  <si>
    <t>Gràfic III-4.8.</t>
  </si>
  <si>
    <t>Gràfic III-4.9.</t>
  </si>
  <si>
    <t>Gràfic III-4.10.</t>
  </si>
  <si>
    <t>Percentatges de mortalitat per causes externes</t>
  </si>
  <si>
    <t>Gràfic III-4.11.</t>
  </si>
  <si>
    <t>Gràfic III-4.12.</t>
  </si>
  <si>
    <t xml:space="preserve">Quadre III-4.7. </t>
  </si>
  <si>
    <t>Quadre III-4.8.</t>
  </si>
  <si>
    <t>Malalties de declaració obligatòria</t>
  </si>
  <si>
    <t>Gràfic III-4.14.</t>
  </si>
  <si>
    <t xml:space="preserve">Quadre III-4.9. </t>
  </si>
  <si>
    <t xml:space="preserve">Quadre III-4.10. </t>
  </si>
  <si>
    <t xml:space="preserve">Quadre III-4.11. </t>
  </si>
  <si>
    <t xml:space="preserve">Quadre III-4.12. </t>
  </si>
  <si>
    <t>Gràfic III-4.15.</t>
  </si>
  <si>
    <t>Gràfic III-4.16.</t>
  </si>
  <si>
    <t xml:space="preserve">Gràfic III-4.17.
</t>
  </si>
  <si>
    <t xml:space="preserve">Quadre IIIA-4.1. </t>
  </si>
  <si>
    <t>Quadre IIIA-4.2.</t>
  </si>
  <si>
    <t xml:space="preserve">Quadre IIIA-4.3. </t>
  </si>
  <si>
    <t xml:space="preserve">Quadre IIIA-4.4. </t>
  </si>
  <si>
    <t xml:space="preserve">Quadre IIIA-4.5. </t>
  </si>
  <si>
    <t xml:space="preserve">Quadre IIIA-4.6. </t>
  </si>
  <si>
    <t>Gràfic IIIA-4.1.</t>
  </si>
  <si>
    <t xml:space="preserve">Quadre IIIA-4.7. </t>
  </si>
  <si>
    <t xml:space="preserve">Quadre IIIA-4.8. </t>
  </si>
  <si>
    <t>Gràfic III-4.13.</t>
  </si>
  <si>
    <t>Índex de Quadres i gràfics. III.4: Salut, qualitat de vida i serveis sanitaris 2021</t>
  </si>
  <si>
    <t>Centres, serveis i establiments sanitaris de les Illes Balears (2021)</t>
  </si>
  <si>
    <t>Despesa sanitària pública consolidada segons la comunitat autònoma (2020)</t>
  </si>
  <si>
    <t>Grans grups de diagnòstics dels hospitals públics (2012-2021)</t>
  </si>
  <si>
    <t>Resolució dels protocols presentats al CEI-IB (2021)</t>
  </si>
  <si>
    <t>Anys d'esperança de vida en néixer</t>
  </si>
  <si>
    <t>Mortalitat per SIDA (casos)</t>
  </si>
  <si>
    <t>Percentatges de mortalitat per malalties respiratòries</t>
  </si>
  <si>
    <t>Prevalença (%) del consum de drogues en estudiants de 14 a 18 anys</t>
  </si>
  <si>
    <t>Pressuposts inicials en sanitat per comunitats autònomes (euros per habitant)* (2013-2021)</t>
  </si>
  <si>
    <t>Hospitals a les Illes Balears (2021)*</t>
  </si>
  <si>
    <t>Bibliosalut. Dades d'activitat (2021)</t>
  </si>
  <si>
    <t>Dotació dels equips d'alta tecnologia dels hospitals de les Illes Balears per finalitat assistencial i dependència (2021)*</t>
  </si>
  <si>
    <t>Principals dades d'activitat en els sistemes públic i privat d'atenció especialitzada a les Illes Balears per àrees (2021)*</t>
  </si>
  <si>
    <t>Activitat total d'atenció primària (IB-Salut) (2012-2021)</t>
  </si>
  <si>
    <t>Indicadors clau del Sistema Nacional de Salut</t>
  </si>
  <si>
    <t>Evolució dels resultats d'indicadors de producció científica a l'Institut d'Investigació Sanitària de les Illes Balears (IdISBa) (2014-2021)</t>
  </si>
  <si>
    <t>Evolució dels llits instal·lats als hospitals de les Illes Balears per titularitat del centre (2017-2021)*</t>
  </si>
  <si>
    <t>Evolució del personal total en el sistema sanitari de les Illes Balears (2013-2021)*</t>
  </si>
  <si>
    <t>Evolució dels metges en el sistema sanitari de les Illes Balears (2013-2021)*</t>
  </si>
  <si>
    <t>Taxa de professionals sanitaris per mil habitants a les Illes Balears (2021)*</t>
  </si>
  <si>
    <t>Pressuposts inicials per comunitats autònomes (euros per habitant) (2013-2021)*</t>
  </si>
  <si>
    <t>Despesa hospitalària per habitant (en euros) a Espanya i a les Balears per titularitat del centre (2012-2020)*</t>
  </si>
  <si>
    <t>Taxes de mortalitat per causes per 10.000 habitants</t>
  </si>
  <si>
    <t>Interrupcions voluntàries de l'embaràs (taxes per 1.000 dones)</t>
  </si>
  <si>
    <t>Edat d'inici en el consum de drogues (mitjana en anys)</t>
  </si>
  <si>
    <t>Personal investigador segons la classificació EURAXESS</t>
  </si>
  <si>
    <t>Personal investigador segons la classificació EURAXESS per gènere</t>
  </si>
  <si>
    <t>Evolució dels llits instal·lats als hospitals de les Illes Balears per titularitat del centre (2013-2021)*</t>
  </si>
  <si>
    <t>Evolució del personal total i de metges en el sistema sanitari de les Illes Balears (2013-2021)*</t>
  </si>
  <si>
    <t>Evolució dels professionals sanitaris (2011-2021)*</t>
  </si>
  <si>
    <t>Evolució del personal sanitari per especialitats (2011-2021)*</t>
  </si>
  <si>
    <t>Evolució de l'activitat d'atenció primària de l'IB-Salut (2012-2021)</t>
  </si>
  <si>
    <t>Despesa hospitalària a Espanya i a les Illes Balears per titularitat del centre (2010-2020)*</t>
  </si>
  <si>
    <t>Evolució de les consultes d'atenció primària a les Illes Balears (2012-2021)</t>
  </si>
  <si>
    <t>Total d'hospitals</t>
  </si>
  <si>
    <t>El Consell d'Eivissa té a càrrec seu un hospital residència que està en el Catàleg de residències per a gent gran.</t>
  </si>
  <si>
    <t>Quadre III-4.3. Dotació dels equips d'alta tecnologia dels hospitals de les Illes Balears per finalitat assistencial i dependència (2021*)</t>
  </si>
  <si>
    <t>% de públics</t>
  </si>
  <si>
    <t>Gràfics 1. Evolució dels llits instal·lats als hospitals de les Illes Balears per titularitat del centre (2021)*</t>
  </si>
  <si>
    <t>Nota: Durant l'any 2017 hi ha una disminució de llits perquè només s'han comptabilitzat els llits destinats a l'activitat sanitària.</t>
  </si>
  <si>
    <t>Evolució del personal total i del personal mèdic en el sistema sanitari de les Illes Balears (2013-2021*)</t>
  </si>
  <si>
    <t>Personal mèdic intern resident</t>
  </si>
  <si>
    <t>Personal mèdic col·laborador</t>
  </si>
  <si>
    <t>Personal mèdic vinculat</t>
  </si>
  <si>
    <t>Personal d'infermeria vinculat</t>
  </si>
  <si>
    <t>Personal tècnic sanitari vinculat</t>
  </si>
  <si>
    <t>Quadre III-4.4. Principals dades d'activitat en els sistemes públic i privat d'atenció especialitzada a les Illes Balears per àrees (2021)*</t>
  </si>
  <si>
    <t>% de var.
2021-2020</t>
  </si>
  <si>
    <t>Total d'intervencions</t>
  </si>
  <si>
    <t>Freqüentació: total d'intervencions per 1.000 hab.</t>
  </si>
  <si>
    <t>Taxa d'ambulatorització: % d'intervencions CMA</t>
  </si>
  <si>
    <t>Total de parts</t>
  </si>
  <si>
    <t>Total d'urgències ateses</t>
  </si>
  <si>
    <t>Total de sessions HD</t>
  </si>
  <si>
    <t>Font: Sistema d’informació d’atenció especialitzada (SIAE) (2021)*</t>
  </si>
  <si>
    <t>Quadre III-4.5. Activitat total d'atenció primària (IB-Salut) (2012-2021)</t>
  </si>
  <si>
    <t>Font: IB-Salut</t>
  </si>
  <si>
    <t>Consultes de medicina de família per dia</t>
  </si>
  <si>
    <t>Consultes de pediatria per dia</t>
  </si>
  <si>
    <t>Consusltes d'infermeria per dia</t>
  </si>
  <si>
    <t>Font: Pressuposts inicials per habitant destinats a sanitat (MS)</t>
  </si>
  <si>
    <t>Font: Estadística de despesa sanitària pública (EGSP)</t>
  </si>
  <si>
    <t>* Dades provisionals.</t>
  </si>
  <si>
    <t>Ambdós sexes</t>
  </si>
  <si>
    <t>GRUP DE MALALTIA</t>
  </si>
  <si>
    <t>Malalties de la sang</t>
  </si>
  <si>
    <t>Malalties endocrines i metabòliques</t>
  </si>
  <si>
    <t>Malalties del sistema nerviós</t>
  </si>
  <si>
    <t>Malalties del sistema circulatori</t>
  </si>
  <si>
    <t>Malalties del sistema respiratori</t>
  </si>
  <si>
    <t>Malalties del sistema digestiu</t>
  </si>
  <si>
    <t>Malalties de la pell</t>
  </si>
  <si>
    <t>Malalties del sistema osteomuscular</t>
  </si>
  <si>
    <t>Malalties del sistema genitourinari</t>
  </si>
  <si>
    <t>Font: Elaboració pròpia i IBESTAT 2020</t>
  </si>
  <si>
    <t>Infeccions intestinals</t>
  </si>
  <si>
    <t>Infeccions per meningococ</t>
  </si>
  <si>
    <t>COVID-19</t>
  </si>
  <si>
    <t>Font: Elaboració pròpia i IBESTAT</t>
  </si>
  <si>
    <t>MALALTIES DEL SISTEMA RESPIRATORI</t>
  </si>
  <si>
    <t>Malatia crònica de les vies inferiors</t>
  </si>
  <si>
    <t>% de casos</t>
  </si>
  <si>
    <t>Diarrea (infecció aguda)</t>
  </si>
  <si>
    <t>Infecció gonocòccica</t>
  </si>
  <si>
    <t>Febre tifoide</t>
  </si>
  <si>
    <t>Tuberculosi pulmonar</t>
  </si>
  <si>
    <t>Tuberculosi, d'altres</t>
  </si>
  <si>
    <t>Herpes zòster</t>
  </si>
  <si>
    <t>Febre exantemàtica mediterrània</t>
  </si>
  <si>
    <t>Meningitis meningocòccica</t>
  </si>
  <si>
    <r>
      <t xml:space="preserve">Meningitis per </t>
    </r>
    <r>
      <rPr>
        <i/>
        <sz val="8"/>
        <rFont val="Arial"/>
        <family val="2"/>
      </rPr>
      <t>Haemophilus influenzae</t>
    </r>
  </si>
  <si>
    <t>Leishmaniosi</t>
  </si>
  <si>
    <r>
      <t xml:space="preserve">Malaltia invasiva per </t>
    </r>
    <r>
      <rPr>
        <i/>
        <sz val="8"/>
        <rFont val="Arial"/>
        <family val="2"/>
      </rPr>
      <t>Streptococcus pyogenes</t>
    </r>
  </si>
  <si>
    <r>
      <t>Malaltia invaisva per</t>
    </r>
    <r>
      <rPr>
        <i/>
        <sz val="8"/>
        <rFont val="Arial"/>
        <family val="2"/>
      </rPr>
      <t xml:space="preserve"> Streptococcus pneumoniae</t>
    </r>
  </si>
  <si>
    <t>Malaltia de Creutzfeldt-Jakob</t>
  </si>
  <si>
    <t>Tètanus</t>
  </si>
  <si>
    <t>Altres hepatitis víriques</t>
  </si>
  <si>
    <t>Alcohol</t>
  </si>
  <si>
    <t>Tabac</t>
  </si>
  <si>
    <t>Cànnabis</t>
  </si>
  <si>
    <t>Hipnosedants sense recepta</t>
  </si>
  <si>
    <t>Cocaïna</t>
  </si>
  <si>
    <t>Èxtasi</t>
  </si>
  <si>
    <t>Hipnosedants (amb recepta o sense)</t>
  </si>
  <si>
    <t xml:space="preserve">Font: Direcció General de Salut Pública i Participació. Coordinació de Drogues. ESTUDES 2020/2021 </t>
  </si>
  <si>
    <t>Quadre III-4.9. Indicadors clau del Sistema Nacional de Salut</t>
  </si>
  <si>
    <t>Valor estatal</t>
  </si>
  <si>
    <t>Valor de les Illes Balears</t>
  </si>
  <si>
    <t>Diferència Espanya / Illes Balears</t>
  </si>
  <si>
    <t>Espanya / Illes Balears</t>
  </si>
  <si>
    <t>Ajustada per edat, per 100.000 hab.</t>
  </si>
  <si>
    <t>Anys de vida saludable als 65 anys</t>
  </si>
  <si>
    <t>% de població amb valoració positiva del seu estat de salut</t>
  </si>
  <si>
    <t>% de població de 65 anys o més anys amb valoració positiva del seu estat de salut</t>
  </si>
  <si>
    <t>Taxa de mortalitat prematura per malalties cròniques de les vies respiratòries inferiors</t>
  </si>
  <si>
    <t>Taxa de mortalitat infantil per 1.000 nascuts vius</t>
  </si>
  <si>
    <t>Prevalença declarada de trastorns mentals en la població adulta</t>
  </si>
  <si>
    <t>Taxa ajustada d'hospitalització per infart agut de miocardi per 10.000 habitants</t>
  </si>
  <si>
    <t>Prevalença de consum de tabac en la població adulta</t>
  </si>
  <si>
    <t>Prevalença d'obesitat en la població de 18 anys o més</t>
  </si>
  <si>
    <t>Prevalença d'obesitat en la població infantil</t>
  </si>
  <si>
    <t>Proporció de població de 25 a 64 anys amb un nivell d'estudis de 1a etapa d'educació secundària o inferior</t>
  </si>
  <si>
    <t>Cobertura (%) de persones majors de 64 anys vacunades contra la grip</t>
  </si>
  <si>
    <t>Cobertura (%) de vacunació contra xarampió-rubèola-parotiditis (1a dosi)</t>
  </si>
  <si>
    <t>Cobertura (%) de vacunació contra la poliomielitis (primovacunació, 2a dosi)</t>
  </si>
  <si>
    <t>Percentatge de dones de 50 a 69 anys amb mamografia feta amb la freqüència recomanada</t>
  </si>
  <si>
    <t>Percentatge de població coberta pel sistema sanitari públic</t>
  </si>
  <si>
    <t>Temps mitjà d'espera per a una primera consulta d'atenció especialitzada</t>
  </si>
  <si>
    <t>Incidència d'hepatitis B per cada 100.000 habitants</t>
  </si>
  <si>
    <t>Personal mèdic d'atenció primària per 1.000 persones assignades</t>
  </si>
  <si>
    <t>Llits hospitalaris en funcionament per 1.000 habitants</t>
  </si>
  <si>
    <t>Llocs en hospitals de dia per 1.000 habitants</t>
  </si>
  <si>
    <t>Equips d'hemodinàmica en funcionament per 100.000 habitants</t>
  </si>
  <si>
    <t>Freqüentació en medicina d'atenció primària per persona assignada i any</t>
  </si>
  <si>
    <t>Taxa d'ús de ressonància magnètica per 1.000 habitants i any</t>
  </si>
  <si>
    <t>Despesa sanitària pública gestionada per les comunitats autònomes per habitant protegit</t>
  </si>
  <si>
    <t>Taxa d'amputacions d'un membre inferior en persones diabètiques</t>
  </si>
  <si>
    <t>Font: Indicadors clau del Sistema Nacional de Salut</t>
  </si>
  <si>
    <t>Quadre III-4.10. Evolució dels resultats d'indicadors de producció científica a l'Institut d'Investigació Sanitària de les Illes Balears (IdISBa) (2014-2021)</t>
  </si>
  <si>
    <t xml:space="preserve">Recursos humans </t>
  </si>
  <si>
    <t>Nre. d'investigadors*</t>
  </si>
  <si>
    <t>Nre. de grups d’investigació</t>
  </si>
  <si>
    <t>Nre. de projectes propis concedits</t>
  </si>
  <si>
    <t>Nre. de projectes nacionals públics concedits</t>
  </si>
  <si>
    <t xml:space="preserve">Nre. de projectes nacionals privats concedits </t>
  </si>
  <si>
    <t xml:space="preserve">Nre. de projectes internacionals totals concedits </t>
  </si>
  <si>
    <t xml:space="preserve">Nre. d'estudis clínics iniciats </t>
  </si>
  <si>
    <t>Nre. d'estudis clínics actius</t>
  </si>
  <si>
    <t>Nre. de publicacions totals</t>
  </si>
  <si>
    <t>Nre. de publicacions indexades amb factor d’impacte</t>
  </si>
  <si>
    <t>% de publicacions en Q1</t>
  </si>
  <si>
    <t>% de publicacions en D1</t>
  </si>
  <si>
    <t>Factor d'impacte acumulat</t>
  </si>
  <si>
    <t>Índex d'impacte mitjà</t>
  </si>
  <si>
    <t>Activitats de transferència</t>
  </si>
  <si>
    <t>Quadre III-4.11. Bibliosalut. Dades d'activitat (2021)</t>
  </si>
  <si>
    <t>Visites a Bibliosalut.com</t>
  </si>
  <si>
    <t xml:space="preserve">Peticions al Servei d'Obtenció de Documents </t>
  </si>
  <si>
    <t xml:space="preserve">Persones usuàries que han fet servir el Servei d'Obtenció de Documents </t>
  </si>
  <si>
    <t>Persones usuàries que han participat a les activitats formatives</t>
  </si>
  <si>
    <t>Consultes a Pregunta a Bibliosalut (SAU)</t>
  </si>
  <si>
    <t>Visites a Infosalut.com</t>
  </si>
  <si>
    <t>Pàgines vistes en el web Infosalut.com</t>
  </si>
  <si>
    <t>Nombre de tuits @bibliosalut</t>
  </si>
  <si>
    <t>Nombre de tuits @infosalut</t>
  </si>
  <si>
    <t>Estudis observacionals amb medicaments</t>
  </si>
  <si>
    <t>Projectes d'investigació</t>
  </si>
  <si>
    <t>Quadre IIIA-4.1. Dotació dels equips d'alta tecnologia dels hospitals de les Illes Balears per finalitat assistencial i dependència (2021)*</t>
  </si>
  <si>
    <t>Quadre IIIA-4.2. Evolució dels llits instal·lats als hospitals de les Illes Balears per titularitat del centre (2013-2021)*</t>
  </si>
  <si>
    <t>% de var. 2021-2013</t>
  </si>
  <si>
    <t>Total de llocs en hospital de dia</t>
  </si>
  <si>
    <t>Quadre IIIA-4.3. Evolució del personal total i de personal mèdic en el sistema sanitari de les Illes Balears (2013-2021)*</t>
  </si>
  <si>
    <t>Variació absoluta
2021-2011</t>
  </si>
  <si>
    <t>% de variació
2021-2011</t>
  </si>
  <si>
    <t>TPersonal tècnic sanitari vinculat</t>
  </si>
  <si>
    <t>Personal mèdic vinculat per 1.000 hab.</t>
  </si>
  <si>
    <t>Personal mèdic intern resident per 1.000 hab.</t>
  </si>
  <si>
    <t>Personal d'infermeria vinculat per 1.000 hab.</t>
  </si>
  <si>
    <t>Personal tècnic sanitari vinculat per 1.000 hab.</t>
  </si>
  <si>
    <t>Quadre IIIA-4.4. Evolució dels professionals sanitaris (2011-2021)*</t>
  </si>
  <si>
    <t>Quadre IIIA-4.5. Evolució del personal sanitari per especialitats (2011-2021)*</t>
  </si>
  <si>
    <t>Quadre IIIA-4.6. Evolució de l'activitat d'atenció primària de l'IB-SALUT (2012-2021)</t>
  </si>
  <si>
    <t>Mitjana 2013-2021</t>
  </si>
  <si>
    <t>Quadre IIIA-4.8. Despesa hospitalària a Espanya i a les Illes Balears per titularitat del centre (2010-2020)*</t>
  </si>
  <si>
    <t>(*) Dades provisionals.</t>
  </si>
  <si>
    <t>Memòria sobre l'economia, el treball i la societat de les Illes Balears 2021</t>
  </si>
  <si>
    <t>Percentatges de mortalitat per malalties infeccioses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</si>
</sst>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0.000"/>
    <numFmt numFmtId="167" formatCode="#,##0;\-#,##0;&quot;--&quot;"/>
    <numFmt numFmtId="168" formatCode="#,##0_ ;\-#,##0\ "/>
    <numFmt numFmtId="169" formatCode="0.0000000"/>
    <numFmt numFmtId="170" formatCode="#,##0.0"/>
  </numFmts>
  <fonts count="91">
    <font>
      <sz val="11"/>
      <color rgb="FF000000"/>
      <name val="Arial"/>
      <family val="2"/>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rgb="FF000000"/>
      <name val="Arial"/>
      <family val="2"/>
      <charset val="1"/>
    </font>
    <font>
      <b/>
      <sz val="8"/>
      <color rgb="FF000000"/>
      <name val="Arial"/>
      <family val="2"/>
      <charset val="1"/>
    </font>
    <font>
      <i/>
      <sz val="8"/>
      <color rgb="FF000000"/>
      <name val="Arial"/>
      <family val="2"/>
      <charset val="1"/>
    </font>
    <font>
      <b/>
      <sz val="8"/>
      <color rgb="FFFFFFFF"/>
      <name val="Arial1"/>
      <charset val="1"/>
    </font>
    <font>
      <sz val="11"/>
      <color rgb="FF3F3F76"/>
      <name val="Calibri"/>
      <family val="2"/>
      <charset val="1"/>
    </font>
    <font>
      <sz val="8"/>
      <color rgb="FF000000"/>
      <name val="Arial1"/>
      <charset val="1"/>
    </font>
    <font>
      <b/>
      <sz val="8"/>
      <color rgb="FF000000"/>
      <name val="Arial1"/>
      <charset val="1"/>
    </font>
    <font>
      <i/>
      <sz val="8"/>
      <color rgb="FF000000"/>
      <name val="Arial1"/>
      <charset val="1"/>
    </font>
    <font>
      <sz val="8"/>
      <name val="Arial1"/>
      <charset val="1"/>
    </font>
    <font>
      <sz val="8"/>
      <color rgb="FF333333"/>
      <name val="Arial1"/>
      <charset val="1"/>
    </font>
    <font>
      <sz val="8"/>
      <color rgb="FFFF0000"/>
      <name val="Arial"/>
      <family val="2"/>
      <charset val="1"/>
    </font>
    <font>
      <sz val="11"/>
      <color rgb="FF333333"/>
      <name val="Calibri"/>
      <family val="2"/>
      <charset val="1"/>
    </font>
    <font>
      <sz val="11"/>
      <name val="Calibri"/>
      <family val="2"/>
      <charset val="1"/>
    </font>
    <font>
      <sz val="9"/>
      <color rgb="FF000000"/>
      <name val="Arial"/>
      <family val="2"/>
      <charset val="1"/>
    </font>
    <font>
      <b/>
      <sz val="8"/>
      <color rgb="FFFF0000"/>
      <name val="Arial1"/>
      <charset val="1"/>
    </font>
    <font>
      <sz val="8"/>
      <color rgb="FFFFFFFF"/>
      <name val="Arial1"/>
      <charset val="1"/>
    </font>
    <font>
      <sz val="10"/>
      <color rgb="FF333333"/>
      <name val="Arial"/>
      <family val="2"/>
      <charset val="1"/>
    </font>
    <font>
      <b/>
      <sz val="8"/>
      <color rgb="FF333333"/>
      <name val="Arial1"/>
      <charset val="1"/>
    </font>
    <font>
      <sz val="9"/>
      <color rgb="FF333333"/>
      <name val="Calibri"/>
      <family val="2"/>
      <charset val="1"/>
    </font>
    <font>
      <b/>
      <sz val="8"/>
      <color rgb="FFFF0000"/>
      <name val="Arial"/>
      <family val="2"/>
      <charset val="1"/>
    </font>
    <font>
      <b/>
      <sz val="8"/>
      <color rgb="FF003366"/>
      <name val="Arial1"/>
      <charset val="1"/>
    </font>
    <font>
      <sz val="8"/>
      <color rgb="FF003366"/>
      <name val="Arial1"/>
      <charset val="1"/>
    </font>
    <font>
      <sz val="11"/>
      <color rgb="FF000000"/>
      <name val="Arial"/>
      <family val="2"/>
      <charset val="1"/>
    </font>
    <font>
      <sz val="14"/>
      <color rgb="FF000000"/>
      <name val="Arial"/>
      <family val="2"/>
      <charset val="1"/>
    </font>
    <font>
      <i/>
      <sz val="8"/>
      <color rgb="FF000000"/>
      <name val="Arial"/>
      <family val="2"/>
    </font>
    <font>
      <sz val="16"/>
      <color rgb="FF000000"/>
      <name val="Arial"/>
      <family val="2"/>
      <charset val="1"/>
    </font>
    <font>
      <sz val="11"/>
      <color theme="1"/>
      <name val="Arial"/>
      <family val="2"/>
    </font>
    <font>
      <sz val="8"/>
      <color theme="1"/>
      <name val="Arial1"/>
    </font>
    <font>
      <sz val="8"/>
      <color rgb="FF000000"/>
      <name val="Arial1"/>
    </font>
    <font>
      <sz val="11"/>
      <color rgb="FF000000"/>
      <name val="Calibri"/>
      <family val="2"/>
      <scheme val="minor"/>
    </font>
    <font>
      <sz val="8"/>
      <color rgb="FF000000"/>
      <name val="Arial"/>
      <family val="2"/>
    </font>
    <font>
      <sz val="8"/>
      <name val="Arial1"/>
    </font>
    <font>
      <sz val="11"/>
      <color rgb="FF3F3F76"/>
      <name val="Calibri"/>
      <family val="2"/>
      <scheme val="minor"/>
    </font>
    <font>
      <sz val="8"/>
      <name val="Arial"/>
      <family val="2"/>
    </font>
    <font>
      <b/>
      <sz val="14"/>
      <color rgb="FF000000"/>
      <name val="Arial"/>
      <family val="2"/>
    </font>
    <font>
      <b/>
      <sz val="11"/>
      <color rgb="FF000000"/>
      <name val="Arial"/>
      <family val="2"/>
    </font>
    <font>
      <b/>
      <sz val="8"/>
      <color rgb="FF000000"/>
      <name val="Arial"/>
      <family val="2"/>
    </font>
    <font>
      <sz val="10"/>
      <name val="Arial"/>
      <family val="2"/>
    </font>
    <font>
      <sz val="10"/>
      <color rgb="FFFF0000"/>
      <name val="Arial"/>
      <family val="2"/>
    </font>
    <font>
      <b/>
      <sz val="8"/>
      <name val="Arial"/>
      <family val="2"/>
    </font>
    <font>
      <b/>
      <sz val="8"/>
      <name val="Arial1"/>
    </font>
    <font>
      <sz val="11"/>
      <color rgb="FFFF0000"/>
      <name val="Arial"/>
      <family val="2"/>
      <charset val="1"/>
    </font>
    <font>
      <sz val="11"/>
      <name val="Calibri"/>
      <family val="2"/>
      <scheme val="minor"/>
    </font>
    <font>
      <b/>
      <sz val="11"/>
      <color theme="1"/>
      <name val="Calibri"/>
      <family val="2"/>
      <scheme val="minor"/>
    </font>
    <font>
      <sz val="8"/>
      <color theme="1"/>
      <name val="Arial"/>
      <family val="2"/>
    </font>
    <font>
      <b/>
      <sz val="11"/>
      <color rgb="FFFF0000"/>
      <name val="Arial"/>
      <family val="2"/>
    </font>
    <font>
      <b/>
      <i/>
      <sz val="11"/>
      <color theme="1"/>
      <name val="Calibri"/>
      <family val="2"/>
      <scheme val="minor"/>
    </font>
    <font>
      <b/>
      <sz val="8"/>
      <color rgb="FFFFFFFF"/>
      <name val="Arial"/>
      <family val="2"/>
    </font>
    <font>
      <b/>
      <sz val="8"/>
      <color theme="1"/>
      <name val="Arial"/>
      <family val="2"/>
    </font>
    <font>
      <i/>
      <sz val="8"/>
      <color theme="1"/>
      <name val="Arial"/>
      <family val="2"/>
    </font>
    <font>
      <b/>
      <sz val="10"/>
      <color rgb="FFFF0000"/>
      <name val="Arial"/>
      <family val="2"/>
    </font>
    <font>
      <b/>
      <sz val="18"/>
      <color rgb="FFFF0000"/>
      <name val="Calibri"/>
      <family val="2"/>
      <scheme val="minor"/>
    </font>
    <font>
      <sz val="10"/>
      <color theme="1"/>
      <name val="Calibri"/>
      <family val="2"/>
      <scheme val="minor"/>
    </font>
    <font>
      <sz val="10"/>
      <name val="Calibri"/>
      <family val="2"/>
      <scheme val="minor"/>
    </font>
    <font>
      <sz val="8"/>
      <name val="Calibri"/>
      <family val="2"/>
      <scheme val="minor"/>
    </font>
    <font>
      <sz val="11"/>
      <color theme="1"/>
      <name val="Calibri"/>
      <family val="2"/>
    </font>
    <font>
      <b/>
      <sz val="14"/>
      <color rgb="FFFF0000"/>
      <name val="Calibri"/>
      <family val="2"/>
      <scheme val="minor"/>
    </font>
    <font>
      <b/>
      <sz val="9"/>
      <name val="Calibri"/>
      <family val="2"/>
      <scheme val="minor"/>
    </font>
    <font>
      <sz val="9"/>
      <name val="Calibri"/>
      <family val="2"/>
      <scheme val="minor"/>
    </font>
    <font>
      <b/>
      <sz val="11"/>
      <name val="Calibri"/>
      <family val="2"/>
      <scheme val="minor"/>
    </font>
    <font>
      <b/>
      <sz val="12"/>
      <name val="Calibri"/>
      <family val="2"/>
      <scheme val="minor"/>
    </font>
    <font>
      <b/>
      <sz val="11"/>
      <color rgb="FF00B050"/>
      <name val="Calibri"/>
      <family val="2"/>
      <scheme val="minor"/>
    </font>
    <font>
      <sz val="11"/>
      <color rgb="FF00B050"/>
      <name val="Calibri"/>
      <family val="2"/>
      <scheme val="minor"/>
    </font>
    <font>
      <b/>
      <sz val="11"/>
      <color rgb="FFFF0000"/>
      <name val="Calibri"/>
      <family val="2"/>
      <scheme val="minor"/>
    </font>
    <font>
      <sz val="10"/>
      <color rgb="FF000000"/>
      <name val="Calibri"/>
      <family val="2"/>
      <scheme val="minor"/>
    </font>
    <font>
      <b/>
      <sz val="14"/>
      <color rgb="FFFF0000"/>
      <name val="Arial"/>
      <family val="2"/>
    </font>
    <font>
      <b/>
      <sz val="18"/>
      <color rgb="FFFF0000"/>
      <name val="Arial"/>
      <family val="2"/>
    </font>
    <font>
      <b/>
      <sz val="9"/>
      <color rgb="FFFF0000"/>
      <name val="Arial"/>
      <family val="2"/>
    </font>
    <font>
      <b/>
      <sz val="14"/>
      <color rgb="FFFF0000"/>
      <name val="Arial1"/>
    </font>
    <font>
      <i/>
      <sz val="8"/>
      <color rgb="FF000000"/>
      <name val="Arial1"/>
    </font>
    <font>
      <i/>
      <sz val="8"/>
      <name val="Arial"/>
      <family val="2"/>
    </font>
    <font>
      <sz val="11"/>
      <color rgb="FF000000"/>
      <name val="Arial"/>
      <family val="2"/>
    </font>
    <font>
      <u/>
      <sz val="11"/>
      <color theme="10"/>
      <name val="Arial"/>
      <family val="2"/>
      <charset val="1"/>
    </font>
    <font>
      <i/>
      <sz val="11"/>
      <color theme="1"/>
      <name val="Calibri"/>
      <family val="2"/>
      <scheme val="minor"/>
    </font>
    <font>
      <b/>
      <sz val="10"/>
      <color rgb="FF000000"/>
      <name val="Arial"/>
      <family val="2"/>
    </font>
    <font>
      <sz val="10"/>
      <color rgb="FF000000"/>
      <name val="Arial"/>
      <family val="2"/>
    </font>
    <font>
      <b/>
      <sz val="10"/>
      <color rgb="FFFFFFFF"/>
      <name val="Arial"/>
      <family val="2"/>
    </font>
    <font>
      <u/>
      <sz val="10"/>
      <color theme="10"/>
      <name val="Arial"/>
      <family val="2"/>
    </font>
    <font>
      <sz val="8"/>
      <color rgb="FF333333"/>
      <name val="Arial"/>
      <family val="2"/>
    </font>
    <font>
      <b/>
      <sz val="8"/>
      <color rgb="FF333333"/>
      <name val="Arial"/>
      <family val="2"/>
    </font>
  </fonts>
  <fills count="17">
    <fill>
      <patternFill patternType="none"/>
    </fill>
    <fill>
      <patternFill patternType="gray125"/>
    </fill>
    <fill>
      <patternFill patternType="solid">
        <fgColor rgb="FFFFCC99"/>
        <bgColor rgb="FFD9D9D9"/>
      </patternFill>
    </fill>
    <fill>
      <patternFill patternType="solid">
        <fgColor rgb="FF808080"/>
        <bgColor rgb="FF7F7F7F"/>
      </patternFill>
    </fill>
    <fill>
      <patternFill patternType="solid">
        <fgColor rgb="FFFFCC00"/>
        <bgColor rgb="FFFFC000"/>
      </patternFill>
    </fill>
    <fill>
      <patternFill patternType="solid">
        <fgColor rgb="FFC0C0C0"/>
        <bgColor rgb="FFBFBFBF"/>
      </patternFill>
    </fill>
    <fill>
      <patternFill patternType="solid">
        <fgColor rgb="FFD9D9D9"/>
        <bgColor rgb="FFDDDDDD"/>
      </patternFill>
    </fill>
    <fill>
      <patternFill patternType="solid">
        <fgColor rgb="FFFFFFFF"/>
        <bgColor rgb="FFF3F4F7"/>
      </patternFill>
    </fill>
    <fill>
      <patternFill patternType="solid">
        <fgColor rgb="FFBFBFBF"/>
        <bgColor rgb="FFC0C0C0"/>
      </patternFill>
    </fill>
    <fill>
      <patternFill patternType="solid">
        <fgColor rgb="FF808080"/>
        <bgColor rgb="FF808080"/>
      </patternFill>
    </fill>
    <fill>
      <patternFill patternType="solid">
        <fgColor rgb="FFFFCC00"/>
        <bgColor rgb="FFFFCC00"/>
      </patternFill>
    </fill>
    <fill>
      <patternFill patternType="solid">
        <fgColor rgb="FFFFCC99"/>
      </patternFill>
    </fill>
    <fill>
      <patternFill patternType="solid">
        <fgColor rgb="FFAEAAAA"/>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CC00"/>
        <bgColor indexed="64"/>
      </patternFill>
    </fill>
  </fills>
  <borders count="58">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thin">
        <color auto="1"/>
      </right>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style="thin">
        <color auto="1"/>
      </left>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B8B2AD"/>
      </left>
      <right/>
      <top style="medium">
        <color rgb="FFB8B2AD"/>
      </top>
      <bottom style="medium">
        <color rgb="FFB8B2AD"/>
      </bottom>
      <diagonal/>
    </border>
    <border>
      <left/>
      <right/>
      <top style="medium">
        <color rgb="FFB8B2AD"/>
      </top>
      <bottom style="medium">
        <color rgb="FFB8B2AD"/>
      </bottom>
      <diagonal/>
    </border>
    <border>
      <left/>
      <right style="medium">
        <color rgb="FFB8B2AD"/>
      </right>
      <top style="medium">
        <color rgb="FFB8B2AD"/>
      </top>
      <bottom style="medium">
        <color rgb="FFB8B2AD"/>
      </bottom>
      <diagonal/>
    </border>
    <border>
      <left style="medium">
        <color rgb="FFB8B2AD"/>
      </left>
      <right/>
      <top style="medium">
        <color rgb="FFB8B2AD"/>
      </top>
      <bottom/>
      <diagonal/>
    </border>
    <border>
      <left/>
      <right/>
      <top style="medium">
        <color rgb="FFB8B2AD"/>
      </top>
      <bottom/>
      <diagonal/>
    </border>
    <border>
      <left/>
      <right style="medium">
        <color rgb="FFB8B2AD"/>
      </right>
      <top style="medium">
        <color rgb="FFB8B2AD"/>
      </top>
      <bottom/>
      <diagonal/>
    </border>
    <border>
      <left style="thin">
        <color rgb="FF7F7F7F"/>
      </left>
      <right/>
      <top/>
      <bottom/>
      <diagonal/>
    </border>
    <border>
      <left/>
      <right style="thin">
        <color rgb="FF7F7F7F"/>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B8B2AD"/>
      </left>
      <right/>
      <top/>
      <bottom/>
      <diagonal/>
    </border>
    <border>
      <left style="thin">
        <color rgb="FF7F7F7F"/>
      </left>
      <right/>
      <top style="thin">
        <color rgb="FF7F7F7F"/>
      </top>
      <bottom style="thin">
        <color rgb="FF7F7F7F"/>
      </bottom>
      <diagonal/>
    </border>
    <border>
      <left/>
      <right/>
      <top/>
      <bottom style="thin">
        <color rgb="FF7F7F7F"/>
      </bottom>
      <diagonal/>
    </border>
    <border>
      <left/>
      <right/>
      <top style="thin">
        <color indexed="22"/>
      </top>
      <bottom style="thin">
        <color indexed="22"/>
      </bottom>
      <diagonal/>
    </border>
    <border>
      <left style="thin">
        <color indexed="22"/>
      </left>
      <right style="thin">
        <color indexed="22"/>
      </right>
      <top/>
      <bottom style="thin">
        <color indexed="22"/>
      </bottom>
      <diagonal/>
    </border>
    <border>
      <left style="thin">
        <color rgb="FF7F7F7F"/>
      </left>
      <right/>
      <top/>
      <bottom style="double">
        <color rgb="FF7F7F7F"/>
      </bottom>
      <diagonal/>
    </border>
    <border>
      <left style="medium">
        <color rgb="FFB8B2AD"/>
      </left>
      <right style="medium">
        <color rgb="FFB8B2AD"/>
      </right>
      <top style="medium">
        <color rgb="FFB8B2AD"/>
      </top>
      <bottom/>
      <diagonal/>
    </border>
    <border>
      <left style="medium">
        <color rgb="FFB8B2AD"/>
      </left>
      <right style="medium">
        <color rgb="FFB8B2AD"/>
      </right>
      <top style="medium">
        <color rgb="FFB8B2AD"/>
      </top>
      <bottom style="medium">
        <color rgb="FFB8B2AD"/>
      </bottom>
      <diagonal/>
    </border>
    <border>
      <left style="medium">
        <color rgb="FFB8B2AD"/>
      </left>
      <right style="medium">
        <color rgb="FFB8B2AD"/>
      </right>
      <top/>
      <bottom/>
      <diagonal/>
    </border>
    <border>
      <left/>
      <right/>
      <top/>
      <bottom style="thin">
        <color theme="0" tint="-0.34998626667073579"/>
      </bottom>
      <diagonal/>
    </border>
    <border>
      <left style="thin">
        <color indexed="64"/>
      </left>
      <right style="thin">
        <color indexed="64"/>
      </right>
      <top/>
      <bottom style="thin">
        <color indexed="64"/>
      </bottom>
      <diagonal/>
    </border>
    <border>
      <left style="thin">
        <color auto="1"/>
      </left>
      <right style="thin">
        <color auto="1"/>
      </right>
      <top style="medium">
        <color auto="1"/>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s>
  <cellStyleXfs count="18">
    <xf numFmtId="0" fontId="0" fillId="0" borderId="0"/>
    <xf numFmtId="9" fontId="33" fillId="0" borderId="0" applyBorder="0" applyProtection="0"/>
    <xf numFmtId="0" fontId="15" fillId="2" borderId="1" applyProtection="0"/>
    <xf numFmtId="0" fontId="37" fillId="0" borderId="0"/>
    <xf numFmtId="0" fontId="37" fillId="0" borderId="0"/>
    <xf numFmtId="0" fontId="10" fillId="0" borderId="0"/>
    <xf numFmtId="0" fontId="43" fillId="11" borderId="1" applyNumberFormat="0" applyAlignment="0" applyProtection="0"/>
    <xf numFmtId="0" fontId="9" fillId="0" borderId="0"/>
    <xf numFmtId="0" fontId="8" fillId="0" borderId="0"/>
    <xf numFmtId="0" fontId="7" fillId="0" borderId="0"/>
    <xf numFmtId="0" fontId="6" fillId="0" borderId="0"/>
    <xf numFmtId="0" fontId="48" fillId="0" borderId="0"/>
    <xf numFmtId="0" fontId="5" fillId="0" borderId="0"/>
    <xf numFmtId="0" fontId="4" fillId="0" borderId="0"/>
    <xf numFmtId="0" fontId="3" fillId="0" borderId="0"/>
    <xf numFmtId="0" fontId="2" fillId="0" borderId="0"/>
    <xf numFmtId="0" fontId="1" fillId="0" borderId="0"/>
    <xf numFmtId="0" fontId="83" fillId="0" borderId="0" applyNumberFormat="0" applyFill="0" applyBorder="0" applyAlignment="0" applyProtection="0"/>
  </cellStyleXfs>
  <cellXfs count="535">
    <xf numFmtId="0" fontId="0" fillId="0" borderId="0" xfId="0"/>
    <xf numFmtId="0" fontId="11" fillId="0" borderId="2" xfId="0" applyFont="1" applyBorder="1"/>
    <xf numFmtId="0" fontId="11" fillId="0" borderId="0" xfId="0" applyFont="1"/>
    <xf numFmtId="0" fontId="16" fillId="0" borderId="2" xfId="0" applyFont="1" applyBorder="1"/>
    <xf numFmtId="0" fontId="16" fillId="0" borderId="0" xfId="0" applyFont="1"/>
    <xf numFmtId="0" fontId="0" fillId="0" borderId="0" xfId="0" applyAlignment="1">
      <alignment horizontal="left"/>
    </xf>
    <xf numFmtId="0" fontId="19" fillId="0" borderId="0" xfId="0" applyFont="1" applyAlignment="1">
      <alignment horizontal="left"/>
    </xf>
    <xf numFmtId="0" fontId="16" fillId="0" borderId="0" xfId="0" applyFont="1" applyAlignment="1">
      <alignment horizontal="center"/>
    </xf>
    <xf numFmtId="0" fontId="16" fillId="0" borderId="0" xfId="0" applyFont="1" applyAlignment="1">
      <alignment horizontal="left"/>
    </xf>
    <xf numFmtId="3" fontId="16" fillId="0" borderId="0" xfId="0" applyNumberFormat="1" applyFont="1"/>
    <xf numFmtId="0" fontId="20" fillId="0" borderId="0" xfId="0" applyFont="1" applyAlignment="1">
      <alignment horizontal="right" wrapText="1"/>
    </xf>
    <xf numFmtId="3" fontId="20" fillId="0" borderId="0" xfId="0" applyNumberFormat="1" applyFont="1" applyAlignment="1">
      <alignment horizontal="right" wrapText="1"/>
    </xf>
    <xf numFmtId="0" fontId="18" fillId="0" borderId="0" xfId="0" applyFont="1"/>
    <xf numFmtId="0" fontId="19" fillId="0" borderId="0" xfId="0" applyFont="1"/>
    <xf numFmtId="0" fontId="16" fillId="0" borderId="2" xfId="0" applyFont="1" applyBorder="1" applyAlignment="1">
      <alignment horizontal="center"/>
    </xf>
    <xf numFmtId="0" fontId="16" fillId="0" borderId="2" xfId="0" applyFont="1" applyBorder="1" applyAlignment="1">
      <alignment horizontal="left" vertical="center"/>
    </xf>
    <xf numFmtId="3" fontId="16" fillId="0" borderId="2" xfId="0" applyNumberFormat="1" applyFont="1" applyBorder="1"/>
    <xf numFmtId="0" fontId="11" fillId="7" borderId="2" xfId="0" applyFont="1" applyFill="1" applyBorder="1" applyAlignment="1">
      <alignment horizontal="center" vertical="center" wrapText="1"/>
    </xf>
    <xf numFmtId="0" fontId="11" fillId="0" borderId="4" xfId="0" applyFont="1" applyBorder="1" applyAlignment="1">
      <alignment vertical="center" wrapText="1"/>
    </xf>
    <xf numFmtId="0" fontId="11" fillId="0" borderId="2" xfId="0" applyFont="1" applyBorder="1" applyAlignment="1">
      <alignment horizontal="right" vertical="center" wrapText="1"/>
    </xf>
    <xf numFmtId="2" fontId="11" fillId="0" borderId="2" xfId="0" applyNumberFormat="1" applyFont="1" applyBorder="1" applyAlignment="1">
      <alignment horizontal="right" vertical="center" wrapText="1"/>
    </xf>
    <xf numFmtId="2" fontId="11" fillId="0" borderId="2" xfId="0" applyNumberFormat="1" applyFont="1" applyBorder="1"/>
    <xf numFmtId="1" fontId="11" fillId="0" borderId="2" xfId="0" applyNumberFormat="1" applyFont="1" applyBorder="1"/>
    <xf numFmtId="2" fontId="11" fillId="0" borderId="4" xfId="0" applyNumberFormat="1" applyFont="1" applyBorder="1" applyAlignment="1">
      <alignment horizontal="right" vertical="center" wrapText="1"/>
    </xf>
    <xf numFmtId="0" fontId="13" fillId="0" borderId="14" xfId="0" applyFont="1" applyBorder="1"/>
    <xf numFmtId="165" fontId="11" fillId="0" borderId="0" xfId="1" applyNumberFormat="1" applyFont="1" applyBorder="1" applyProtection="1"/>
    <xf numFmtId="2" fontId="11" fillId="0" borderId="0" xfId="0" applyNumberFormat="1" applyFont="1"/>
    <xf numFmtId="0" fontId="11" fillId="0" borderId="14" xfId="0" applyFont="1" applyBorder="1"/>
    <xf numFmtId="2" fontId="11" fillId="0" borderId="0" xfId="0" applyNumberFormat="1" applyFont="1" applyAlignment="1">
      <alignment horizontal="right" vertical="center" wrapText="1"/>
    </xf>
    <xf numFmtId="0" fontId="11" fillId="0" borderId="0" xfId="0" applyFont="1" applyAlignment="1">
      <alignment horizontal="right" vertical="center" wrapText="1"/>
    </xf>
    <xf numFmtId="166" fontId="11" fillId="0" borderId="0" xfId="0" applyNumberFormat="1" applyFont="1" applyAlignment="1">
      <alignment horizontal="right" vertical="center" wrapText="1"/>
    </xf>
    <xf numFmtId="0" fontId="21" fillId="0" borderId="0" xfId="0" applyFont="1"/>
    <xf numFmtId="49" fontId="22" fillId="0" borderId="0" xfId="0" applyNumberFormat="1" applyFont="1" applyAlignment="1">
      <alignment horizontal="center"/>
    </xf>
    <xf numFmtId="3" fontId="23" fillId="0" borderId="0" xfId="0" applyNumberFormat="1" applyFont="1" applyAlignment="1">
      <alignment horizontal="right"/>
    </xf>
    <xf numFmtId="3" fontId="0" fillId="0" borderId="0" xfId="0" applyNumberFormat="1"/>
    <xf numFmtId="0" fontId="22" fillId="0" borderId="0" xfId="0" applyFont="1" applyAlignment="1">
      <alignment horizontal="center" vertical="center" wrapText="1"/>
    </xf>
    <xf numFmtId="3" fontId="22" fillId="0" borderId="0" xfId="0" applyNumberFormat="1" applyFont="1" applyAlignment="1">
      <alignment horizontal="right" vertical="center" wrapText="1"/>
    </xf>
    <xf numFmtId="0" fontId="22" fillId="0" borderId="0" xfId="0" applyFont="1" applyAlignment="1">
      <alignment horizontal="left"/>
    </xf>
    <xf numFmtId="0" fontId="24" fillId="0" borderId="0" xfId="0" applyFont="1"/>
    <xf numFmtId="3" fontId="11" fillId="0" borderId="0" xfId="0" applyNumberFormat="1" applyFont="1"/>
    <xf numFmtId="0" fontId="16" fillId="0" borderId="2" xfId="0" applyFont="1" applyBorder="1" applyAlignment="1">
      <alignment horizontal="left"/>
    </xf>
    <xf numFmtId="0" fontId="19" fillId="0" borderId="2" xfId="0" applyFont="1" applyBorder="1"/>
    <xf numFmtId="0" fontId="25" fillId="0" borderId="0" xfId="0" applyFont="1"/>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49" fontId="19" fillId="0" borderId="2" xfId="0" applyNumberFormat="1" applyFont="1" applyBorder="1" applyAlignment="1">
      <alignment horizontal="center" vertical="center" wrapText="1"/>
    </xf>
    <xf numFmtId="0" fontId="26" fillId="0" borderId="0" xfId="0" applyFont="1"/>
    <xf numFmtId="10" fontId="16" fillId="0" borderId="0" xfId="0" applyNumberFormat="1" applyFont="1"/>
    <xf numFmtId="2" fontId="16" fillId="0" borderId="0" xfId="0" applyNumberFormat="1" applyFont="1"/>
    <xf numFmtId="4" fontId="11" fillId="0" borderId="0" xfId="0" applyNumberFormat="1" applyFont="1"/>
    <xf numFmtId="0" fontId="16" fillId="4" borderId="2" xfId="0" applyFont="1" applyFill="1" applyBorder="1" applyAlignment="1">
      <alignment horizontal="center"/>
    </xf>
    <xf numFmtId="0" fontId="29" fillId="0" borderId="0" xfId="0" applyFont="1" applyAlignment="1">
      <alignment horizontal="center" vertical="center" wrapText="1"/>
    </xf>
    <xf numFmtId="3" fontId="29" fillId="0" borderId="0" xfId="0" applyNumberFormat="1" applyFont="1" applyAlignment="1">
      <alignment horizontal="right" vertical="center" wrapText="1"/>
    </xf>
    <xf numFmtId="0" fontId="30" fillId="0" borderId="0" xfId="0" applyFont="1"/>
    <xf numFmtId="165" fontId="11" fillId="0" borderId="0" xfId="0" applyNumberFormat="1" applyFont="1"/>
    <xf numFmtId="10" fontId="11" fillId="0" borderId="0" xfId="0" applyNumberFormat="1" applyFont="1"/>
    <xf numFmtId="10" fontId="16" fillId="0" borderId="0" xfId="1" applyNumberFormat="1" applyFont="1" applyBorder="1" applyProtection="1"/>
    <xf numFmtId="10" fontId="0" fillId="0" borderId="0" xfId="0" applyNumberFormat="1"/>
    <xf numFmtId="3" fontId="27" fillId="0" borderId="0" xfId="0" applyNumberFormat="1" applyFont="1"/>
    <xf numFmtId="0" fontId="31" fillId="7" borderId="2" xfId="0" applyFont="1" applyFill="1" applyBorder="1"/>
    <xf numFmtId="0" fontId="32" fillId="4" borderId="2" xfId="0" applyFont="1" applyFill="1" applyBorder="1" applyAlignment="1">
      <alignment horizontal="center"/>
    </xf>
    <xf numFmtId="0" fontId="16" fillId="0" borderId="0" xfId="0" applyFont="1" applyAlignment="1">
      <alignment horizontal="right"/>
    </xf>
    <xf numFmtId="164" fontId="20" fillId="7" borderId="2" xfId="0" applyNumberFormat="1" applyFont="1" applyFill="1" applyBorder="1" applyAlignment="1">
      <alignment horizontal="right"/>
    </xf>
    <xf numFmtId="164" fontId="16" fillId="0" borderId="0" xfId="0" applyNumberFormat="1" applyFont="1" applyAlignment="1">
      <alignment horizontal="right" vertical="center"/>
    </xf>
    <xf numFmtId="0" fontId="17" fillId="5" borderId="2" xfId="0" applyFont="1" applyFill="1" applyBorder="1"/>
    <xf numFmtId="0" fontId="28" fillId="5" borderId="2" xfId="0" applyFont="1" applyFill="1" applyBorder="1"/>
    <xf numFmtId="0" fontId="16" fillId="0" borderId="19" xfId="0" applyFont="1" applyBorder="1" applyAlignment="1">
      <alignment horizontal="right"/>
    </xf>
    <xf numFmtId="164" fontId="16" fillId="0" borderId="0" xfId="0" applyNumberFormat="1" applyFont="1"/>
    <xf numFmtId="168" fontId="19" fillId="0" borderId="2" xfId="0" applyNumberFormat="1" applyFont="1" applyBorder="1" applyAlignment="1">
      <alignment horizontal="right"/>
    </xf>
    <xf numFmtId="0" fontId="11" fillId="0" borderId="0" xfId="0" applyFont="1" applyAlignment="1">
      <alignment horizontal="right"/>
    </xf>
    <xf numFmtId="2" fontId="0" fillId="0" borderId="0" xfId="0" applyNumberFormat="1"/>
    <xf numFmtId="0" fontId="34" fillId="0" borderId="0" xfId="0" applyFont="1"/>
    <xf numFmtId="0" fontId="35" fillId="0" borderId="0" xfId="0" applyFont="1"/>
    <xf numFmtId="0" fontId="38" fillId="0" borderId="0" xfId="3" applyFont="1"/>
    <xf numFmtId="3" fontId="37" fillId="0" borderId="0" xfId="3" applyNumberFormat="1"/>
    <xf numFmtId="0" fontId="38" fillId="0" borderId="0" xfId="3" applyFont="1" applyAlignment="1">
      <alignment horizontal="center" vertical="center"/>
    </xf>
    <xf numFmtId="0" fontId="37" fillId="0" borderId="0" xfId="3"/>
    <xf numFmtId="0" fontId="0" fillId="0" borderId="0" xfId="0" applyAlignment="1">
      <alignment horizontal="center"/>
    </xf>
    <xf numFmtId="0" fontId="39" fillId="0" borderId="0" xfId="0" applyFont="1"/>
    <xf numFmtId="0" fontId="36" fillId="0" borderId="0" xfId="0" applyFont="1"/>
    <xf numFmtId="0" fontId="39" fillId="0" borderId="0" xfId="0" applyFont="1" applyAlignment="1">
      <alignment horizontal="left"/>
    </xf>
    <xf numFmtId="0" fontId="51" fillId="0" borderId="2" xfId="0" applyFont="1" applyBorder="1"/>
    <xf numFmtId="168" fontId="51" fillId="0" borderId="2" xfId="0" applyNumberFormat="1" applyFont="1" applyBorder="1" applyAlignment="1">
      <alignment horizontal="right"/>
    </xf>
    <xf numFmtId="0" fontId="16" fillId="0" borderId="37" xfId="0" applyFont="1" applyBorder="1"/>
    <xf numFmtId="3" fontId="11" fillId="0" borderId="2" xfId="0" applyNumberFormat="1" applyFont="1" applyBorder="1" applyAlignment="1">
      <alignment horizontal="center" wrapText="1"/>
    </xf>
    <xf numFmtId="169" fontId="11" fillId="0" borderId="0" xfId="0" applyNumberFormat="1" applyFont="1"/>
    <xf numFmtId="0" fontId="52" fillId="0" borderId="0" xfId="0" applyFont="1"/>
    <xf numFmtId="0" fontId="45" fillId="0" borderId="0" xfId="0" applyFont="1"/>
    <xf numFmtId="0" fontId="47" fillId="0" borderId="0" xfId="0" applyFont="1"/>
    <xf numFmtId="0" fontId="46" fillId="0" borderId="0" xfId="0" applyFont="1"/>
    <xf numFmtId="0" fontId="43" fillId="0" borderId="0" xfId="6" applyFill="1" applyBorder="1" applyAlignment="1">
      <alignment horizontal="left" wrapText="1"/>
    </xf>
    <xf numFmtId="0" fontId="56" fillId="0" borderId="0" xfId="0" applyFont="1"/>
    <xf numFmtId="0" fontId="11" fillId="0" borderId="0" xfId="0" applyFont="1" applyAlignment="1">
      <alignment horizontal="center"/>
    </xf>
    <xf numFmtId="0" fontId="38" fillId="0" borderId="0" xfId="4" applyFont="1"/>
    <xf numFmtId="0" fontId="37" fillId="0" borderId="0" xfId="4"/>
    <xf numFmtId="3" fontId="55" fillId="10" borderId="28" xfId="4" applyNumberFormat="1" applyFont="1" applyFill="1" applyBorder="1" applyAlignment="1">
      <alignment horizontal="center" wrapText="1"/>
    </xf>
    <xf numFmtId="10" fontId="55" fillId="10" borderId="28" xfId="4" applyNumberFormat="1" applyFont="1" applyFill="1" applyBorder="1" applyAlignment="1">
      <alignment horizontal="center" wrapText="1"/>
    </xf>
    <xf numFmtId="0" fontId="41" fillId="0" borderId="28" xfId="4" applyFont="1" applyBorder="1"/>
    <xf numFmtId="3" fontId="41" fillId="0" borderId="28" xfId="4" applyNumberFormat="1" applyFont="1" applyBorder="1" applyAlignment="1">
      <alignment horizontal="right" wrapText="1"/>
    </xf>
    <xf numFmtId="0" fontId="55" fillId="0" borderId="28" xfId="4" applyFont="1" applyBorder="1"/>
    <xf numFmtId="49" fontId="19" fillId="0" borderId="37" xfId="0" applyNumberFormat="1" applyFont="1" applyBorder="1" applyAlignment="1">
      <alignment horizontal="center" vertical="center" wrapText="1"/>
    </xf>
    <xf numFmtId="168" fontId="19" fillId="0" borderId="37" xfId="0" applyNumberFormat="1" applyFont="1" applyBorder="1" applyAlignment="1">
      <alignment horizontal="right"/>
    </xf>
    <xf numFmtId="168" fontId="51" fillId="0" borderId="37" xfId="0" applyNumberFormat="1" applyFont="1" applyBorder="1" applyAlignment="1">
      <alignment horizontal="right"/>
    </xf>
    <xf numFmtId="0" fontId="61" fillId="0" borderId="0" xfId="0" applyFont="1"/>
    <xf numFmtId="0" fontId="5" fillId="0" borderId="0" xfId="12"/>
    <xf numFmtId="0" fontId="40" fillId="0" borderId="23" xfId="12" applyFont="1" applyBorder="1" applyAlignment="1">
      <alignment vertical="center"/>
    </xf>
    <xf numFmtId="164" fontId="40" fillId="0" borderId="24" xfId="12" applyNumberFormat="1" applyFont="1" applyBorder="1" applyAlignment="1">
      <alignment vertical="center"/>
    </xf>
    <xf numFmtId="164" fontId="40" fillId="0" borderId="25" xfId="12" applyNumberFormat="1" applyFont="1" applyBorder="1" applyAlignment="1">
      <alignment vertical="center"/>
    </xf>
    <xf numFmtId="0" fontId="5" fillId="0" borderId="23" xfId="12" applyBorder="1" applyAlignment="1">
      <alignment vertical="center"/>
    </xf>
    <xf numFmtId="164" fontId="5" fillId="0" borderId="24" xfId="12" applyNumberFormat="1" applyBorder="1" applyAlignment="1">
      <alignment vertical="center"/>
    </xf>
    <xf numFmtId="164" fontId="5" fillId="0" borderId="25" xfId="12" applyNumberFormat="1" applyBorder="1" applyAlignment="1">
      <alignment vertical="center"/>
    </xf>
    <xf numFmtId="0" fontId="5" fillId="0" borderId="0" xfId="12" applyAlignment="1">
      <alignment horizontal="center"/>
    </xf>
    <xf numFmtId="0" fontId="5" fillId="0" borderId="20" xfId="12" applyBorder="1" applyAlignment="1">
      <alignment vertical="center"/>
    </xf>
    <xf numFmtId="164" fontId="5" fillId="0" borderId="21" xfId="12" applyNumberFormat="1" applyBorder="1" applyAlignment="1">
      <alignment vertical="center"/>
    </xf>
    <xf numFmtId="164" fontId="5" fillId="0" borderId="22" xfId="12" applyNumberFormat="1" applyBorder="1" applyAlignment="1">
      <alignment vertical="center"/>
    </xf>
    <xf numFmtId="164" fontId="5" fillId="0" borderId="0" xfId="12" applyNumberFormat="1"/>
    <xf numFmtId="164" fontId="5" fillId="0" borderId="21" xfId="12" applyNumberFormat="1" applyBorder="1"/>
    <xf numFmtId="164" fontId="5" fillId="0" borderId="22" xfId="12" applyNumberFormat="1" applyBorder="1"/>
    <xf numFmtId="0" fontId="5" fillId="0" borderId="42" xfId="12" applyBorder="1" applyAlignment="1">
      <alignment vertical="center"/>
    </xf>
    <xf numFmtId="0" fontId="62" fillId="0" borderId="0" xfId="12" applyFont="1"/>
    <xf numFmtId="0" fontId="4" fillId="0" borderId="0" xfId="13"/>
    <xf numFmtId="164" fontId="4" fillId="0" borderId="0" xfId="13" applyNumberFormat="1"/>
    <xf numFmtId="1" fontId="4" fillId="0" borderId="0" xfId="13" applyNumberFormat="1"/>
    <xf numFmtId="0" fontId="53" fillId="0" borderId="1" xfId="6" applyFont="1" applyFill="1" applyAlignment="1">
      <alignment horizontal="left" wrapText="1"/>
    </xf>
    <xf numFmtId="0" fontId="44" fillId="0" borderId="46" xfId="13" applyFont="1" applyBorder="1" applyAlignment="1">
      <alignment horizontal="right"/>
    </xf>
    <xf numFmtId="0" fontId="63" fillId="0" borderId="0" xfId="13" applyFont="1"/>
    <xf numFmtId="0" fontId="64" fillId="0" borderId="43" xfId="6" applyFont="1" applyFill="1" applyBorder="1" applyAlignment="1">
      <alignment horizontal="left" wrapText="1"/>
    </xf>
    <xf numFmtId="0" fontId="64" fillId="0" borderId="0" xfId="6" applyFont="1" applyFill="1" applyBorder="1" applyAlignment="1">
      <alignment horizontal="left" wrapText="1"/>
    </xf>
    <xf numFmtId="0" fontId="64" fillId="0" borderId="26" xfId="13" applyFont="1" applyBorder="1"/>
    <xf numFmtId="0" fontId="64" fillId="0" borderId="27" xfId="13" applyFont="1" applyBorder="1"/>
    <xf numFmtId="0" fontId="48" fillId="0" borderId="45" xfId="13" applyFont="1" applyBorder="1" applyAlignment="1">
      <alignment horizontal="left"/>
    </xf>
    <xf numFmtId="164" fontId="65" fillId="0" borderId="27" xfId="13" applyNumberFormat="1" applyFont="1" applyBorder="1"/>
    <xf numFmtId="0" fontId="64" fillId="0" borderId="0" xfId="13" applyFont="1"/>
    <xf numFmtId="0" fontId="65" fillId="0" borderId="47" xfId="13" applyFont="1" applyBorder="1"/>
    <xf numFmtId="0" fontId="53" fillId="0" borderId="0" xfId="13" applyFont="1"/>
    <xf numFmtId="0" fontId="40" fillId="0" borderId="48" xfId="13" applyFont="1" applyBorder="1" applyAlignment="1">
      <alignment vertical="center"/>
    </xf>
    <xf numFmtId="1" fontId="40" fillId="0" borderId="48" xfId="13" applyNumberFormat="1" applyFont="1" applyBorder="1" applyAlignment="1">
      <alignment vertical="center"/>
    </xf>
    <xf numFmtId="0" fontId="40" fillId="0" borderId="0" xfId="13" applyFont="1" applyAlignment="1">
      <alignment vertical="center"/>
    </xf>
    <xf numFmtId="1" fontId="40" fillId="0" borderId="0" xfId="13" applyNumberFormat="1" applyFont="1" applyAlignment="1">
      <alignment vertical="center"/>
    </xf>
    <xf numFmtId="0" fontId="4" fillId="0" borderId="48" xfId="13" applyBorder="1" applyAlignment="1">
      <alignment vertical="center"/>
    </xf>
    <xf numFmtId="1" fontId="4" fillId="0" borderId="48" xfId="13" applyNumberFormat="1" applyBorder="1" applyAlignment="1">
      <alignment vertical="center"/>
    </xf>
    <xf numFmtId="0" fontId="4" fillId="0" borderId="0" xfId="13" applyAlignment="1">
      <alignment vertical="center"/>
    </xf>
    <xf numFmtId="1" fontId="4" fillId="0" borderId="0" xfId="13" applyNumberFormat="1" applyAlignment="1">
      <alignment vertical="center"/>
    </xf>
    <xf numFmtId="0" fontId="4" fillId="0" borderId="49" xfId="13" applyBorder="1" applyAlignment="1">
      <alignment vertical="center"/>
    </xf>
    <xf numFmtId="1" fontId="40" fillId="0" borderId="49" xfId="13" applyNumberFormat="1" applyFont="1" applyBorder="1" applyAlignment="1">
      <alignment vertical="center"/>
    </xf>
    <xf numFmtId="0" fontId="40" fillId="0" borderId="49" xfId="13" applyFont="1" applyBorder="1" applyAlignment="1">
      <alignment vertical="center"/>
    </xf>
    <xf numFmtId="1" fontId="4" fillId="0" borderId="49" xfId="13" applyNumberFormat="1" applyBorder="1" applyAlignment="1">
      <alignment vertical="center"/>
    </xf>
    <xf numFmtId="0" fontId="4" fillId="0" borderId="49" xfId="13" applyBorder="1"/>
    <xf numFmtId="0" fontId="4" fillId="0" borderId="50" xfId="13" applyBorder="1" applyAlignment="1">
      <alignment vertical="center"/>
    </xf>
    <xf numFmtId="1" fontId="40" fillId="0" borderId="50" xfId="13" applyNumberFormat="1" applyFont="1" applyBorder="1" applyAlignment="1">
      <alignment vertical="center"/>
    </xf>
    <xf numFmtId="0" fontId="64" fillId="0" borderId="37" xfId="6" applyFont="1" applyFill="1" applyBorder="1" applyAlignment="1">
      <alignment horizontal="left" wrapText="1"/>
    </xf>
    <xf numFmtId="0" fontId="64" fillId="0" borderId="37" xfId="13" applyFont="1" applyBorder="1"/>
    <xf numFmtId="0" fontId="48" fillId="0" borderId="37" xfId="13" applyFont="1" applyBorder="1" applyAlignment="1">
      <alignment horizontal="left"/>
    </xf>
    <xf numFmtId="0" fontId="48" fillId="0" borderId="37" xfId="13" applyFont="1" applyBorder="1" applyAlignment="1">
      <alignment horizontal="right"/>
    </xf>
    <xf numFmtId="164" fontId="64" fillId="0" borderId="37" xfId="13" applyNumberFormat="1" applyFont="1" applyBorder="1"/>
    <xf numFmtId="1" fontId="48" fillId="0" borderId="37" xfId="13" applyNumberFormat="1" applyFont="1" applyBorder="1" applyAlignment="1">
      <alignment horizontal="right"/>
    </xf>
    <xf numFmtId="0" fontId="53" fillId="0" borderId="37" xfId="13" applyFont="1" applyBorder="1"/>
    <xf numFmtId="0" fontId="44" fillId="0" borderId="37" xfId="13" applyFont="1" applyBorder="1" applyAlignment="1">
      <alignment horizontal="right"/>
    </xf>
    <xf numFmtId="164" fontId="65" fillId="0" borderId="37" xfId="13" applyNumberFormat="1" applyFont="1" applyBorder="1"/>
    <xf numFmtId="0" fontId="65" fillId="0" borderId="37" xfId="13" applyFont="1" applyBorder="1"/>
    <xf numFmtId="3" fontId="48" fillId="0" borderId="0" xfId="13" applyNumberFormat="1" applyFont="1" applyAlignment="1">
      <alignment horizontal="center"/>
    </xf>
    <xf numFmtId="3" fontId="49" fillId="0" borderId="0" xfId="13" applyNumberFormat="1" applyFont="1" applyAlignment="1">
      <alignment horizontal="center"/>
    </xf>
    <xf numFmtId="1" fontId="61" fillId="0" borderId="0" xfId="13" applyNumberFormat="1" applyFont="1" applyAlignment="1">
      <alignment horizontal="center"/>
    </xf>
    <xf numFmtId="3" fontId="48" fillId="0" borderId="0" xfId="13" applyNumberFormat="1" applyFont="1" applyAlignment="1">
      <alignment horizontal="left"/>
    </xf>
    <xf numFmtId="0" fontId="66" fillId="0" borderId="0" xfId="13" applyFont="1" applyAlignment="1">
      <alignment horizontal="right" vertical="center" wrapText="1"/>
    </xf>
    <xf numFmtId="3" fontId="38" fillId="0" borderId="0" xfId="3" applyNumberFormat="1" applyFont="1"/>
    <xf numFmtId="0" fontId="38" fillId="0" borderId="0" xfId="3" applyFont="1" applyAlignment="1">
      <alignment horizontal="left"/>
    </xf>
    <xf numFmtId="0" fontId="41" fillId="0" borderId="28" xfId="3" applyFont="1" applyBorder="1" applyAlignment="1">
      <alignment horizontal="left"/>
    </xf>
    <xf numFmtId="3" fontId="41" fillId="0" borderId="28" xfId="3" applyNumberFormat="1" applyFont="1" applyBorder="1" applyAlignment="1">
      <alignment horizontal="right"/>
    </xf>
    <xf numFmtId="2" fontId="41" fillId="0" borderId="28" xfId="3" applyNumberFormat="1" applyFont="1" applyBorder="1" applyAlignment="1">
      <alignment horizontal="right"/>
    </xf>
    <xf numFmtId="4" fontId="41" fillId="0" borderId="28" xfId="3" applyNumberFormat="1" applyFont="1" applyBorder="1" applyAlignment="1">
      <alignment horizontal="right"/>
    </xf>
    <xf numFmtId="2" fontId="41" fillId="0" borderId="29" xfId="3" applyNumberFormat="1" applyFont="1" applyBorder="1" applyAlignment="1">
      <alignment horizontal="right"/>
    </xf>
    <xf numFmtId="4" fontId="41" fillId="0" borderId="29" xfId="3" applyNumberFormat="1" applyFont="1" applyBorder="1" applyAlignment="1">
      <alignment horizontal="right"/>
    </xf>
    <xf numFmtId="0" fontId="55" fillId="0" borderId="0" xfId="3" applyFont="1" applyAlignment="1">
      <alignment horizontal="left" vertical="center" wrapText="1"/>
    </xf>
    <xf numFmtId="1" fontId="55" fillId="0" borderId="0" xfId="3" applyNumberFormat="1" applyFont="1" applyAlignment="1">
      <alignment horizontal="right" vertical="center" wrapText="1"/>
    </xf>
    <xf numFmtId="165" fontId="55" fillId="0" borderId="0" xfId="3" applyNumberFormat="1" applyFont="1" applyAlignment="1">
      <alignment horizontal="right" vertical="center" wrapText="1"/>
    </xf>
    <xf numFmtId="1" fontId="37" fillId="0" borderId="0" xfId="3" applyNumberFormat="1" applyAlignment="1">
      <alignment horizontal="right" vertical="center" wrapText="1"/>
    </xf>
    <xf numFmtId="0" fontId="67" fillId="0" borderId="0" xfId="12" applyFont="1"/>
    <xf numFmtId="0" fontId="54" fillId="0" borderId="0" xfId="14" applyFont="1"/>
    <xf numFmtId="0" fontId="3" fillId="0" borderId="0" xfId="14"/>
    <xf numFmtId="0" fontId="68" fillId="0" borderId="0" xfId="14" applyFont="1" applyAlignment="1">
      <alignment horizontal="left"/>
    </xf>
    <xf numFmtId="0" fontId="69" fillId="0" borderId="0" xfId="14" applyFont="1" applyAlignment="1">
      <alignment horizontal="center" vertical="center" wrapText="1"/>
    </xf>
    <xf numFmtId="0" fontId="70" fillId="0" borderId="0" xfId="14" applyFont="1"/>
    <xf numFmtId="0" fontId="71" fillId="0" borderId="0" xfId="14" applyFont="1" applyAlignment="1">
      <alignment horizontal="center"/>
    </xf>
    <xf numFmtId="0" fontId="72" fillId="0" borderId="0" xfId="14" applyFont="1" applyAlignment="1">
      <alignment horizontal="center"/>
    </xf>
    <xf numFmtId="164" fontId="72" fillId="0" borderId="0" xfId="14" applyNumberFormat="1" applyFont="1" applyAlignment="1">
      <alignment horizontal="center"/>
    </xf>
    <xf numFmtId="0" fontId="73" fillId="0" borderId="0" xfId="14" applyFont="1" applyAlignment="1">
      <alignment horizontal="center"/>
    </xf>
    <xf numFmtId="2" fontId="72" fillId="0" borderId="0" xfId="14" applyNumberFormat="1" applyFont="1" applyAlignment="1">
      <alignment horizontal="center"/>
    </xf>
    <xf numFmtId="0" fontId="54" fillId="0" borderId="0" xfId="14" applyFont="1" applyAlignment="1">
      <alignment horizontal="center"/>
    </xf>
    <xf numFmtId="0" fontId="3" fillId="0" borderId="0" xfId="14" applyAlignment="1">
      <alignment horizontal="center"/>
    </xf>
    <xf numFmtId="0" fontId="70" fillId="0" borderId="38" xfId="14" applyFont="1" applyBorder="1"/>
    <xf numFmtId="0" fontId="74" fillId="0" borderId="38" xfId="14" applyFont="1" applyBorder="1"/>
    <xf numFmtId="0" fontId="70" fillId="0" borderId="37" xfId="14" applyFont="1" applyBorder="1" applyAlignment="1">
      <alignment horizontal="center" vertical="center" wrapText="1"/>
    </xf>
    <xf numFmtId="0" fontId="53" fillId="0" borderId="37" xfId="14" applyFont="1" applyBorder="1" applyAlignment="1">
      <alignment horizontal="center" vertical="center" wrapText="1"/>
    </xf>
    <xf numFmtId="0" fontId="71" fillId="0" borderId="37" xfId="14" applyFont="1" applyBorder="1" applyAlignment="1">
      <alignment horizontal="center" vertical="center" wrapText="1"/>
    </xf>
    <xf numFmtId="0" fontId="70" fillId="0" borderId="37" xfId="14" applyFont="1" applyBorder="1"/>
    <xf numFmtId="0" fontId="54" fillId="0" borderId="37" xfId="14" applyFont="1" applyBorder="1" applyAlignment="1">
      <alignment horizontal="center" vertical="center"/>
    </xf>
    <xf numFmtId="2" fontId="3" fillId="0" borderId="0" xfId="14" applyNumberFormat="1"/>
    <xf numFmtId="0" fontId="3" fillId="0" borderId="37" xfId="14" applyBorder="1"/>
    <xf numFmtId="0" fontId="70" fillId="0" borderId="37" xfId="14" applyFont="1" applyBorder="1" applyAlignment="1">
      <alignment wrapText="1"/>
    </xf>
    <xf numFmtId="0" fontId="71" fillId="0" borderId="37" xfId="14" applyFont="1" applyBorder="1" applyAlignment="1">
      <alignment horizontal="center"/>
    </xf>
    <xf numFmtId="0" fontId="75" fillId="0" borderId="0" xfId="14" applyFont="1" applyAlignment="1">
      <alignment vertical="center" wrapText="1"/>
    </xf>
    <xf numFmtId="0" fontId="60" fillId="0" borderId="0" xfId="14" applyFont="1"/>
    <xf numFmtId="0" fontId="2" fillId="0" borderId="0" xfId="15"/>
    <xf numFmtId="0" fontId="2" fillId="0" borderId="51" xfId="15" applyBorder="1"/>
    <xf numFmtId="0" fontId="55" fillId="0" borderId="37" xfId="15" applyFont="1" applyBorder="1" applyAlignment="1">
      <alignment horizontal="center" vertical="center" wrapText="1"/>
    </xf>
    <xf numFmtId="168" fontId="17" fillId="0" borderId="37" xfId="0" applyNumberFormat="1" applyFont="1" applyBorder="1" applyAlignment="1">
      <alignment horizontal="right"/>
    </xf>
    <xf numFmtId="168" fontId="19" fillId="0" borderId="0" xfId="0" applyNumberFormat="1" applyFont="1" applyAlignment="1">
      <alignment horizontal="right"/>
    </xf>
    <xf numFmtId="168" fontId="17" fillId="0" borderId="0" xfId="0" applyNumberFormat="1" applyFont="1" applyAlignment="1">
      <alignment horizontal="right"/>
    </xf>
    <xf numFmtId="0" fontId="76" fillId="0" borderId="0" xfId="0" applyFont="1"/>
    <xf numFmtId="0" fontId="77" fillId="0" borderId="0" xfId="0" applyFont="1"/>
    <xf numFmtId="0" fontId="0" fillId="0" borderId="0" xfId="0" applyAlignment="1">
      <alignment wrapText="1"/>
    </xf>
    <xf numFmtId="0" fontId="76" fillId="0" borderId="0" xfId="0" applyFont="1" applyAlignment="1">
      <alignment horizontal="center"/>
    </xf>
    <xf numFmtId="0" fontId="78" fillId="0" borderId="0" xfId="0" applyFont="1"/>
    <xf numFmtId="0" fontId="79" fillId="0" borderId="0" xfId="3" applyFont="1"/>
    <xf numFmtId="0" fontId="1" fillId="0" borderId="0" xfId="16"/>
    <xf numFmtId="164" fontId="50" fillId="14" borderId="37" xfId="16" applyNumberFormat="1" applyFont="1" applyFill="1" applyBorder="1" applyAlignment="1">
      <alignment horizontal="center"/>
    </xf>
    <xf numFmtId="164" fontId="55" fillId="0" borderId="37" xfId="16" applyNumberFormat="1" applyFont="1" applyBorder="1" applyAlignment="1">
      <alignment horizontal="center"/>
    </xf>
    <xf numFmtId="2" fontId="44" fillId="0" borderId="37" xfId="16" applyNumberFormat="1" applyFont="1" applyBorder="1" applyAlignment="1">
      <alignment horizontal="center"/>
    </xf>
    <xf numFmtId="0" fontId="44" fillId="0" borderId="37" xfId="16" applyFont="1" applyBorder="1" applyAlignment="1">
      <alignment horizontal="center"/>
    </xf>
    <xf numFmtId="0" fontId="55" fillId="0" borderId="37" xfId="16" applyFont="1" applyBorder="1"/>
    <xf numFmtId="0" fontId="16" fillId="0" borderId="0" xfId="0" applyFont="1" applyAlignment="1">
      <alignment horizontal="left" vertical="center"/>
    </xf>
    <xf numFmtId="1" fontId="11" fillId="0" borderId="0" xfId="0" applyNumberFormat="1" applyFont="1"/>
    <xf numFmtId="0" fontId="41" fillId="0" borderId="6" xfId="0" applyFont="1" applyBorder="1"/>
    <xf numFmtId="0" fontId="41" fillId="0" borderId="6" xfId="0" applyFont="1" applyBorder="1" applyAlignment="1">
      <alignment horizontal="right"/>
    </xf>
    <xf numFmtId="0" fontId="41" fillId="0" borderId="3" xfId="0" applyFont="1" applyBorder="1"/>
    <xf numFmtId="0" fontId="41" fillId="0" borderId="3" xfId="0" applyFont="1" applyBorder="1" applyAlignment="1">
      <alignment horizontal="right"/>
    </xf>
    <xf numFmtId="0" fontId="41" fillId="0" borderId="8" xfId="0" applyFont="1" applyBorder="1"/>
    <xf numFmtId="0" fontId="41" fillId="0" borderId="8" xfId="0" applyFont="1" applyBorder="1" applyAlignment="1">
      <alignment horizontal="right"/>
    </xf>
    <xf numFmtId="0" fontId="41" fillId="0" borderId="2" xfId="0" applyFont="1" applyBorder="1"/>
    <xf numFmtId="0" fontId="41" fillId="0" borderId="2" xfId="0" applyFont="1" applyBorder="1" applyAlignment="1">
      <alignment horizontal="right"/>
    </xf>
    <xf numFmtId="0" fontId="41" fillId="4" borderId="7" xfId="0" applyFont="1" applyFill="1" applyBorder="1" applyAlignment="1">
      <alignment wrapText="1"/>
    </xf>
    <xf numFmtId="0" fontId="41" fillId="0" borderId="7" xfId="0" applyFont="1" applyBorder="1"/>
    <xf numFmtId="0" fontId="41" fillId="0" borderId="7" xfId="0" applyFont="1" applyBorder="1" applyAlignment="1">
      <alignment horizontal="right"/>
    </xf>
    <xf numFmtId="0" fontId="41" fillId="4" borderId="7" xfId="0" applyFont="1" applyFill="1" applyBorder="1"/>
    <xf numFmtId="3" fontId="47" fillId="5" borderId="7" xfId="0" applyNumberFormat="1" applyFont="1" applyFill="1" applyBorder="1" applyAlignment="1">
      <alignment horizontal="right"/>
    </xf>
    <xf numFmtId="0" fontId="47" fillId="5" borderId="7" xfId="0" applyFont="1" applyFill="1" applyBorder="1" applyAlignment="1">
      <alignment horizontal="right"/>
    </xf>
    <xf numFmtId="0" fontId="41" fillId="4" borderId="2" xfId="0" applyFont="1" applyFill="1" applyBorder="1" applyAlignment="1">
      <alignment horizontal="center" vertical="center" wrapText="1"/>
    </xf>
    <xf numFmtId="0" fontId="47" fillId="5" borderId="2" xfId="0" applyFont="1" applyFill="1" applyBorder="1" applyAlignment="1">
      <alignment horizontal="center" vertical="center" wrapText="1"/>
    </xf>
    <xf numFmtId="0" fontId="41" fillId="4" borderId="2" xfId="0" applyFont="1" applyFill="1" applyBorder="1" applyAlignment="1">
      <alignment horizontal="left" vertical="center" wrapText="1"/>
    </xf>
    <xf numFmtId="3" fontId="47" fillId="5" borderId="2" xfId="0" applyNumberFormat="1" applyFont="1" applyFill="1" applyBorder="1" applyAlignment="1">
      <alignment horizontal="center" vertical="center"/>
    </xf>
    <xf numFmtId="164" fontId="47" fillId="5" borderId="2" xfId="0" applyNumberFormat="1" applyFont="1" applyFill="1" applyBorder="1" applyAlignment="1">
      <alignment horizontal="center" vertical="center"/>
    </xf>
    <xf numFmtId="0" fontId="47" fillId="5" borderId="6" xfId="0" applyFont="1" applyFill="1" applyBorder="1" applyAlignment="1">
      <alignment horizontal="left" vertical="center"/>
    </xf>
    <xf numFmtId="3" fontId="47" fillId="5" borderId="9" xfId="0" applyNumberFormat="1" applyFont="1" applyFill="1" applyBorder="1"/>
    <xf numFmtId="0" fontId="47" fillId="5" borderId="10" xfId="0" applyFont="1" applyFill="1" applyBorder="1"/>
    <xf numFmtId="0" fontId="47" fillId="5" borderId="2" xfId="0" applyFont="1" applyFill="1" applyBorder="1" applyAlignment="1">
      <alignment horizontal="left" vertical="center" wrapText="1"/>
    </xf>
    <xf numFmtId="0" fontId="47" fillId="5" borderId="11" xfId="0" applyFont="1" applyFill="1" applyBorder="1"/>
    <xf numFmtId="3" fontId="47" fillId="5" borderId="12" xfId="0" applyNumberFormat="1" applyFont="1" applyFill="1" applyBorder="1" applyAlignment="1">
      <alignment horizontal="center" vertical="center"/>
    </xf>
    <xf numFmtId="0" fontId="47" fillId="5" borderId="9" xfId="0" applyFont="1" applyFill="1" applyBorder="1"/>
    <xf numFmtId="0" fontId="47" fillId="5" borderId="13" xfId="0" applyFont="1" applyFill="1" applyBorder="1"/>
    <xf numFmtId="0" fontId="47" fillId="5" borderId="12" xfId="0" applyFont="1" applyFill="1" applyBorder="1" applyAlignment="1">
      <alignment horizontal="center" vertical="center"/>
    </xf>
    <xf numFmtId="0" fontId="82" fillId="0" borderId="0" xfId="0" applyFont="1"/>
    <xf numFmtId="0" fontId="41" fillId="0" borderId="0" xfId="0" applyFont="1"/>
    <xf numFmtId="0" fontId="47" fillId="6" borderId="2" xfId="0" applyFont="1" applyFill="1" applyBorder="1"/>
    <xf numFmtId="3" fontId="47" fillId="13" borderId="2" xfId="0" applyNumberFormat="1" applyFont="1" applyFill="1" applyBorder="1" applyAlignment="1">
      <alignment horizontal="center" vertical="center"/>
    </xf>
    <xf numFmtId="170" fontId="47" fillId="13" borderId="2" xfId="0" applyNumberFormat="1" applyFont="1" applyFill="1" applyBorder="1" applyAlignment="1">
      <alignment horizontal="center" vertical="center"/>
    </xf>
    <xf numFmtId="3" fontId="41" fillId="0" borderId="2" xfId="0" applyNumberFormat="1" applyFont="1" applyBorder="1" applyAlignment="1">
      <alignment horizontal="center" vertical="center"/>
    </xf>
    <xf numFmtId="170" fontId="41" fillId="0" borderId="2" xfId="0" applyNumberFormat="1" applyFont="1" applyBorder="1" applyAlignment="1">
      <alignment horizontal="center" vertical="center"/>
    </xf>
    <xf numFmtId="0" fontId="41" fillId="0" borderId="37" xfId="0" applyFont="1" applyBorder="1"/>
    <xf numFmtId="3" fontId="41" fillId="0" borderId="37" xfId="0" applyNumberFormat="1" applyFont="1" applyBorder="1" applyAlignment="1">
      <alignment horizontal="center" vertical="center"/>
    </xf>
    <xf numFmtId="0" fontId="82" fillId="0" borderId="0" xfId="0" applyFont="1" applyAlignment="1">
      <alignment horizontal="center"/>
    </xf>
    <xf numFmtId="0" fontId="55" fillId="10" borderId="32" xfId="3" applyFont="1" applyFill="1" applyBorder="1" applyAlignment="1">
      <alignment horizontal="center" vertical="center"/>
    </xf>
    <xf numFmtId="3" fontId="41" fillId="0" borderId="2" xfId="0" applyNumberFormat="1" applyFont="1" applyBorder="1" applyAlignment="1">
      <alignment horizontal="center"/>
    </xf>
    <xf numFmtId="165" fontId="41" fillId="0" borderId="2" xfId="1" applyNumberFormat="1" applyFont="1" applyBorder="1" applyAlignment="1" applyProtection="1">
      <alignment horizontal="center"/>
    </xf>
    <xf numFmtId="0" fontId="47" fillId="5" borderId="2" xfId="0" applyFont="1" applyFill="1" applyBorder="1"/>
    <xf numFmtId="3" fontId="47" fillId="5" borderId="2" xfId="0" applyNumberFormat="1" applyFont="1" applyFill="1" applyBorder="1" applyAlignment="1">
      <alignment horizontal="center"/>
    </xf>
    <xf numFmtId="165" fontId="47" fillId="5" borderId="2" xfId="1" applyNumberFormat="1" applyFont="1" applyFill="1" applyBorder="1" applyAlignment="1" applyProtection="1">
      <alignment horizontal="center"/>
    </xf>
    <xf numFmtId="3" fontId="41" fillId="0" borderId="37" xfId="0" applyNumberFormat="1" applyFont="1" applyBorder="1" applyAlignment="1">
      <alignment horizontal="center"/>
    </xf>
    <xf numFmtId="165" fontId="41" fillId="0" borderId="37" xfId="1" applyNumberFormat="1" applyFont="1" applyBorder="1" applyAlignment="1" applyProtection="1">
      <alignment horizontal="center"/>
    </xf>
    <xf numFmtId="0" fontId="47" fillId="5" borderId="37" xfId="0" applyFont="1" applyFill="1" applyBorder="1"/>
    <xf numFmtId="3" fontId="47" fillId="5" borderId="37" xfId="0" applyNumberFormat="1" applyFont="1" applyFill="1" applyBorder="1" applyAlignment="1">
      <alignment horizontal="center"/>
    </xf>
    <xf numFmtId="165" fontId="47" fillId="5" borderId="37" xfId="1" applyNumberFormat="1" applyFont="1" applyFill="1" applyBorder="1" applyAlignment="1" applyProtection="1">
      <alignment horizontal="center"/>
    </xf>
    <xf numFmtId="165" fontId="41" fillId="0" borderId="28" xfId="4" applyNumberFormat="1" applyFont="1" applyBorder="1" applyAlignment="1">
      <alignment horizontal="right" wrapText="1"/>
    </xf>
    <xf numFmtId="3" fontId="44" fillId="0" borderId="55" xfId="13" applyNumberFormat="1" applyFont="1" applyBorder="1" applyAlignment="1">
      <alignment horizontal="left"/>
    </xf>
    <xf numFmtId="3" fontId="44" fillId="0" borderId="55" xfId="13" applyNumberFormat="1" applyFont="1" applyBorder="1" applyAlignment="1">
      <alignment horizontal="center"/>
    </xf>
    <xf numFmtId="1" fontId="44" fillId="0" borderId="55" xfId="13" applyNumberFormat="1" applyFont="1" applyBorder="1" applyAlignment="1">
      <alignment horizontal="left"/>
    </xf>
    <xf numFmtId="3" fontId="44" fillId="0" borderId="4" xfId="13" applyNumberFormat="1" applyFont="1" applyBorder="1" applyAlignment="1">
      <alignment horizontal="left"/>
    </xf>
    <xf numFmtId="3" fontId="44" fillId="0" borderId="4" xfId="13" applyNumberFormat="1" applyFont="1" applyBorder="1" applyAlignment="1">
      <alignment horizontal="center"/>
    </xf>
    <xf numFmtId="3" fontId="44" fillId="0" borderId="4" xfId="13" quotePrefix="1" applyNumberFormat="1" applyFont="1" applyBorder="1" applyAlignment="1">
      <alignment horizontal="center"/>
    </xf>
    <xf numFmtId="0" fontId="59" fillId="15" borderId="4" xfId="10" applyFont="1" applyFill="1" applyBorder="1" applyAlignment="1">
      <alignment horizontal="center" vertical="top" wrapText="1"/>
    </xf>
    <xf numFmtId="0" fontId="55" fillId="0" borderId="37" xfId="10" applyFont="1" applyBorder="1" applyAlignment="1">
      <alignment vertical="center" wrapText="1"/>
    </xf>
    <xf numFmtId="0" fontId="59" fillId="12" borderId="37" xfId="14" applyFont="1" applyFill="1" applyBorder="1" applyAlignment="1">
      <alignment vertical="center" wrapText="1"/>
    </xf>
    <xf numFmtId="0" fontId="59" fillId="12" borderId="37" xfId="14" applyFont="1" applyFill="1" applyBorder="1" applyAlignment="1">
      <alignment horizontal="center" vertical="center" wrapText="1"/>
    </xf>
    <xf numFmtId="0" fontId="55" fillId="0" borderId="37" xfId="14" applyFont="1" applyBorder="1" applyAlignment="1">
      <alignment vertical="center" wrapText="1"/>
    </xf>
    <xf numFmtId="0" fontId="55" fillId="0" borderId="37" xfId="14" applyFont="1" applyBorder="1" applyAlignment="1">
      <alignment horizontal="center" vertical="center" wrapText="1"/>
    </xf>
    <xf numFmtId="1" fontId="55" fillId="0" borderId="37" xfId="14" applyNumberFormat="1" applyFont="1" applyBorder="1" applyAlignment="1">
      <alignment horizontal="center" vertical="center" wrapText="1"/>
    </xf>
    <xf numFmtId="3" fontId="55" fillId="0" borderId="37" xfId="14" applyNumberFormat="1" applyFont="1" applyBorder="1" applyAlignment="1">
      <alignment horizontal="center" vertical="center" wrapText="1"/>
    </xf>
    <xf numFmtId="2" fontId="55" fillId="0" borderId="37" xfId="14" applyNumberFormat="1" applyFont="1" applyBorder="1" applyAlignment="1">
      <alignment horizontal="center" vertical="center" wrapText="1"/>
    </xf>
    <xf numFmtId="0" fontId="55" fillId="0" borderId="37" xfId="15" applyFont="1" applyBorder="1" applyAlignment="1">
      <alignment vertical="center" wrapText="1"/>
    </xf>
    <xf numFmtId="0" fontId="55" fillId="0" borderId="37" xfId="15" applyFont="1" applyBorder="1" applyAlignment="1">
      <alignment horizontal="right" vertical="center" wrapText="1"/>
    </xf>
    <xf numFmtId="3" fontId="41" fillId="0" borderId="2" xfId="0" applyNumberFormat="1" applyFont="1" applyBorder="1"/>
    <xf numFmtId="0" fontId="41" fillId="0" borderId="2"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165" fontId="41" fillId="0" borderId="2" xfId="1" applyNumberFormat="1" applyFont="1" applyBorder="1" applyAlignment="1" applyProtection="1">
      <alignment horizontal="center" vertical="center"/>
    </xf>
    <xf numFmtId="0" fontId="41" fillId="0" borderId="4"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6" xfId="0" applyFont="1" applyBorder="1" applyAlignment="1">
      <alignment horizontal="center" vertical="center" wrapText="1"/>
    </xf>
    <xf numFmtId="3" fontId="41" fillId="0" borderId="2" xfId="0" applyNumberFormat="1" applyFont="1" applyBorder="1" applyAlignment="1">
      <alignment horizontal="center" vertical="center" wrapText="1"/>
    </xf>
    <xf numFmtId="3" fontId="41" fillId="0" borderId="17" xfId="0" applyNumberFormat="1" applyFont="1" applyBorder="1" applyAlignment="1">
      <alignment horizontal="center" vertical="center" wrapText="1"/>
    </xf>
    <xf numFmtId="3" fontId="41" fillId="0" borderId="54" xfId="0" applyNumberFormat="1" applyFont="1" applyBorder="1" applyAlignment="1">
      <alignment horizontal="center" vertical="center" wrapText="1"/>
    </xf>
    <xf numFmtId="0" fontId="41" fillId="0" borderId="2" xfId="0" applyFont="1" applyBorder="1" applyAlignment="1">
      <alignment horizontal="left" vertical="center"/>
    </xf>
    <xf numFmtId="3" fontId="41" fillId="0" borderId="2" xfId="0" applyNumberFormat="1" applyFont="1" applyBorder="1" applyAlignment="1">
      <alignment vertical="center"/>
    </xf>
    <xf numFmtId="0" fontId="41" fillId="0" borderId="37" xfId="0" applyFont="1" applyBorder="1" applyAlignment="1">
      <alignment horizontal="left" vertical="center"/>
    </xf>
    <xf numFmtId="0" fontId="41" fillId="0" borderId="37" xfId="0" applyFont="1" applyBorder="1" applyAlignment="1">
      <alignment vertical="center"/>
    </xf>
    <xf numFmtId="0" fontId="82" fillId="0" borderId="0" xfId="0" applyFont="1" applyAlignment="1">
      <alignment vertical="center"/>
    </xf>
    <xf numFmtId="0" fontId="41" fillId="0" borderId="28" xfId="3" applyFont="1" applyBorder="1" applyAlignment="1">
      <alignment horizontal="center" vertical="center" wrapText="1"/>
    </xf>
    <xf numFmtId="0" fontId="55" fillId="10" borderId="28" xfId="3" applyFont="1" applyFill="1" applyBorder="1" applyAlignment="1">
      <alignment horizontal="center" vertical="center" wrapText="1"/>
    </xf>
    <xf numFmtId="3" fontId="41" fillId="0" borderId="28" xfId="3" applyNumberFormat="1" applyFont="1" applyBorder="1" applyAlignment="1">
      <alignment horizontal="right" vertical="center" wrapText="1"/>
    </xf>
    <xf numFmtId="3" fontId="41" fillId="0" borderId="28" xfId="3" applyNumberFormat="1" applyFont="1" applyBorder="1" applyAlignment="1">
      <alignment horizontal="right" vertical="center"/>
    </xf>
    <xf numFmtId="0" fontId="41" fillId="0" borderId="28" xfId="3" applyFont="1" applyBorder="1" applyAlignment="1">
      <alignment horizontal="left" vertical="center"/>
    </xf>
    <xf numFmtId="0" fontId="41" fillId="0" borderId="2" xfId="0" applyFont="1" applyBorder="1" applyAlignment="1">
      <alignment horizontal="center" vertical="center"/>
    </xf>
    <xf numFmtId="49" fontId="41" fillId="4" borderId="2" xfId="0" applyNumberFormat="1" applyFont="1" applyFill="1" applyBorder="1" applyAlignment="1">
      <alignment horizontal="center" vertical="center" wrapText="1"/>
    </xf>
    <xf numFmtId="49" fontId="41" fillId="4" borderId="37" xfId="0" applyNumberFormat="1" applyFont="1" applyFill="1" applyBorder="1" applyAlignment="1">
      <alignment horizontal="center" vertical="center" wrapText="1"/>
    </xf>
    <xf numFmtId="168" fontId="41" fillId="0" borderId="2" xfId="0" applyNumberFormat="1" applyFont="1" applyBorder="1" applyAlignment="1">
      <alignment horizontal="right"/>
    </xf>
    <xf numFmtId="168" fontId="44" fillId="0" borderId="2" xfId="0" applyNumberFormat="1" applyFont="1" applyBorder="1" applyAlignment="1">
      <alignment horizontal="right"/>
    </xf>
    <xf numFmtId="168" fontId="44" fillId="0" borderId="37" xfId="0" applyNumberFormat="1" applyFont="1" applyBorder="1" applyAlignment="1">
      <alignment horizontal="right"/>
    </xf>
    <xf numFmtId="0" fontId="47" fillId="8" borderId="2" xfId="0" applyFont="1" applyFill="1" applyBorder="1"/>
    <xf numFmtId="168" fontId="47" fillId="8" borderId="2" xfId="0" applyNumberFormat="1" applyFont="1" applyFill="1" applyBorder="1" applyAlignment="1">
      <alignment horizontal="right"/>
    </xf>
    <xf numFmtId="168" fontId="47" fillId="8" borderId="37" xfId="0" applyNumberFormat="1" applyFont="1" applyFill="1" applyBorder="1" applyAlignment="1">
      <alignment horizontal="right"/>
    </xf>
    <xf numFmtId="2" fontId="41" fillId="0" borderId="2" xfId="0" applyNumberFormat="1" applyFont="1" applyBorder="1"/>
    <xf numFmtId="2" fontId="41" fillId="0" borderId="2" xfId="1" applyNumberFormat="1" applyFont="1" applyBorder="1" applyProtection="1"/>
    <xf numFmtId="0" fontId="41" fillId="0" borderId="2" xfId="0" quotePrefix="1" applyFont="1" applyBorder="1" applyAlignment="1">
      <alignment horizontal="right"/>
    </xf>
    <xf numFmtId="0" fontId="41" fillId="0" borderId="37" xfId="0" quotePrefix="1" applyFont="1" applyBorder="1" applyAlignment="1">
      <alignment horizontal="right"/>
    </xf>
    <xf numFmtId="3" fontId="41" fillId="0" borderId="37" xfId="0" applyNumberFormat="1" applyFont="1" applyBorder="1"/>
    <xf numFmtId="2" fontId="41" fillId="0" borderId="37" xfId="0" applyNumberFormat="1" applyFont="1" applyBorder="1"/>
    <xf numFmtId="0" fontId="1" fillId="0" borderId="0" xfId="12" applyFont="1"/>
    <xf numFmtId="0" fontId="1" fillId="0" borderId="0" xfId="13" applyFont="1"/>
    <xf numFmtId="0" fontId="84" fillId="0" borderId="0" xfId="13" applyFont="1"/>
    <xf numFmtId="3" fontId="55" fillId="0" borderId="37" xfId="15" applyNumberFormat="1" applyFont="1" applyBorder="1" applyAlignment="1">
      <alignment horizontal="right" vertical="center" wrapText="1"/>
    </xf>
    <xf numFmtId="0" fontId="60" fillId="0" borderId="0" xfId="3" applyFont="1" applyAlignment="1">
      <alignment vertical="center"/>
    </xf>
    <xf numFmtId="0" fontId="44" fillId="0" borderId="37" xfId="16" applyFont="1" applyBorder="1" applyAlignment="1">
      <alignment horizontal="right"/>
    </xf>
    <xf numFmtId="0" fontId="41" fillId="4" borderId="2" xfId="0" applyFont="1" applyFill="1" applyBorder="1" applyAlignment="1">
      <alignment horizontal="center" vertical="center" textRotation="90"/>
    </xf>
    <xf numFmtId="0" fontId="41" fillId="0" borderId="2" xfId="0" applyFont="1" applyBorder="1" applyAlignment="1">
      <alignment vertical="center"/>
    </xf>
    <xf numFmtId="0" fontId="41" fillId="4" borderId="3" xfId="0" applyFont="1" applyFill="1" applyBorder="1" applyAlignment="1">
      <alignment horizontal="center" vertical="center" wrapText="1"/>
    </xf>
    <xf numFmtId="0" fontId="85" fillId="0" borderId="0" xfId="0" applyFont="1" applyAlignment="1">
      <alignment horizontal="center"/>
    </xf>
    <xf numFmtId="0" fontId="86" fillId="0" borderId="0" xfId="0" applyFont="1"/>
    <xf numFmtId="0" fontId="41" fillId="4" borderId="55" xfId="0" applyFont="1" applyFill="1" applyBorder="1" applyAlignment="1">
      <alignment horizontal="center" wrapText="1"/>
    </xf>
    <xf numFmtId="0" fontId="41" fillId="4" borderId="55" xfId="0" applyFont="1" applyFill="1" applyBorder="1" applyAlignment="1">
      <alignment horizontal="center"/>
    </xf>
    <xf numFmtId="0" fontId="41" fillId="0" borderId="55" xfId="0" applyFont="1" applyBorder="1" applyAlignment="1">
      <alignment vertical="center"/>
    </xf>
    <xf numFmtId="3" fontId="41" fillId="0" borderId="55" xfId="0" applyNumberFormat="1" applyFont="1" applyBorder="1" applyAlignment="1">
      <alignment horizontal="center" wrapText="1"/>
    </xf>
    <xf numFmtId="3" fontId="41" fillId="5" borderId="55" xfId="0" applyNumberFormat="1" applyFont="1" applyFill="1" applyBorder="1" applyAlignment="1">
      <alignment horizontal="center"/>
    </xf>
    <xf numFmtId="164" fontId="41" fillId="0" borderId="55" xfId="0" applyNumberFormat="1" applyFont="1" applyBorder="1" applyAlignment="1">
      <alignment horizontal="center"/>
    </xf>
    <xf numFmtId="165" fontId="41" fillId="0" borderId="55" xfId="0" applyNumberFormat="1" applyFont="1" applyBorder="1" applyAlignment="1">
      <alignment horizontal="center"/>
    </xf>
    <xf numFmtId="2" fontId="41" fillId="0" borderId="55" xfId="0" applyNumberFormat="1" applyFont="1" applyBorder="1" applyAlignment="1">
      <alignment horizontal="center" wrapText="1"/>
    </xf>
    <xf numFmtId="4" fontId="41" fillId="5" borderId="55" xfId="0" applyNumberFormat="1" applyFont="1" applyFill="1" applyBorder="1" applyAlignment="1">
      <alignment horizontal="center"/>
    </xf>
    <xf numFmtId="0" fontId="41" fillId="0" borderId="55" xfId="0" applyFont="1" applyBorder="1" applyAlignment="1">
      <alignment horizontal="center" wrapText="1"/>
    </xf>
    <xf numFmtId="4" fontId="41" fillId="0" borderId="55" xfId="0" applyNumberFormat="1" applyFont="1" applyBorder="1" applyAlignment="1">
      <alignment horizontal="center" wrapText="1"/>
    </xf>
    <xf numFmtId="1" fontId="44" fillId="16" borderId="55" xfId="13" applyNumberFormat="1" applyFont="1" applyFill="1" applyBorder="1" applyAlignment="1">
      <alignment horizontal="center"/>
    </xf>
    <xf numFmtId="0" fontId="55" fillId="16" borderId="4" xfId="10" applyFont="1" applyFill="1" applyBorder="1" applyAlignment="1">
      <alignment horizontal="center" vertical="center" wrapText="1"/>
    </xf>
    <xf numFmtId="0" fontId="55" fillId="16" borderId="37" xfId="10" applyFont="1" applyFill="1" applyBorder="1" applyAlignment="1">
      <alignment horizontal="center" vertical="center" wrapText="1"/>
    </xf>
    <xf numFmtId="0" fontId="55" fillId="0" borderId="0" xfId="14" applyFont="1"/>
    <xf numFmtId="0" fontId="3" fillId="16" borderId="0" xfId="14" applyFill="1"/>
    <xf numFmtId="0" fontId="54" fillId="16" borderId="0" xfId="14" applyFont="1" applyFill="1" applyAlignment="1">
      <alignment horizontal="center"/>
    </xf>
    <xf numFmtId="0" fontId="54" fillId="16" borderId="0" xfId="14" applyFont="1" applyFill="1"/>
    <xf numFmtId="0" fontId="3" fillId="16" borderId="0" xfId="14" applyFill="1" applyAlignment="1">
      <alignment horizontal="center"/>
    </xf>
    <xf numFmtId="0" fontId="70" fillId="16" borderId="37" xfId="14" applyFont="1" applyFill="1" applyBorder="1"/>
    <xf numFmtId="0" fontId="53" fillId="16" borderId="37" xfId="14" applyFont="1" applyFill="1" applyBorder="1" applyAlignment="1">
      <alignment horizontal="center" vertical="center" wrapText="1"/>
    </xf>
    <xf numFmtId="0" fontId="71" fillId="16" borderId="37" xfId="14" applyFont="1" applyFill="1" applyBorder="1" applyAlignment="1">
      <alignment horizontal="center" vertical="center" wrapText="1"/>
    </xf>
    <xf numFmtId="0" fontId="41" fillId="0" borderId="55" xfId="0" applyFont="1" applyBorder="1" applyAlignment="1">
      <alignment horizontal="center" vertical="center" textRotation="90"/>
    </xf>
    <xf numFmtId="0" fontId="41" fillId="4" borderId="55" xfId="0" applyFont="1" applyFill="1" applyBorder="1" applyAlignment="1">
      <alignment horizontal="center" vertical="center"/>
    </xf>
    <xf numFmtId="0" fontId="41" fillId="4" borderId="55" xfId="0" applyFont="1" applyFill="1" applyBorder="1" applyAlignment="1">
      <alignment horizontal="center" vertical="center" wrapText="1"/>
    </xf>
    <xf numFmtId="0" fontId="41" fillId="0" borderId="55" xfId="0" applyFont="1" applyBorder="1" applyAlignment="1">
      <alignment horizontal="center" vertical="center"/>
    </xf>
    <xf numFmtId="3" fontId="47" fillId="5" borderId="4" xfId="0" applyNumberFormat="1" applyFont="1" applyFill="1" applyBorder="1" applyAlignment="1">
      <alignment horizontal="center" vertical="center"/>
    </xf>
    <xf numFmtId="3" fontId="41" fillId="5" borderId="4" xfId="0" applyNumberFormat="1" applyFont="1" applyFill="1" applyBorder="1" applyAlignment="1">
      <alignment vertical="center"/>
    </xf>
    <xf numFmtId="0" fontId="89" fillId="4" borderId="2" xfId="0" applyFont="1" applyFill="1" applyBorder="1" applyAlignment="1">
      <alignment horizontal="center" vertical="center"/>
    </xf>
    <xf numFmtId="0" fontId="89" fillId="4" borderId="2" xfId="0" applyFont="1" applyFill="1" applyBorder="1" applyAlignment="1">
      <alignment horizontal="center" vertical="center" wrapText="1"/>
    </xf>
    <xf numFmtId="0" fontId="89" fillId="0" borderId="2" xfId="0" applyFont="1" applyBorder="1" applyAlignment="1">
      <alignment horizontal="left" vertical="center"/>
    </xf>
    <xf numFmtId="0" fontId="89" fillId="0" borderId="2" xfId="0" applyFont="1" applyBorder="1" applyAlignment="1">
      <alignment horizontal="right" vertical="center" wrapText="1"/>
    </xf>
    <xf numFmtId="165" fontId="90" fillId="5" borderId="2" xfId="1" applyNumberFormat="1" applyFont="1" applyFill="1" applyBorder="1" applyAlignment="1" applyProtection="1">
      <alignment horizontal="right" vertical="center"/>
    </xf>
    <xf numFmtId="3" fontId="89" fillId="0" borderId="2" xfId="0" applyNumberFormat="1" applyFont="1" applyBorder="1" applyAlignment="1">
      <alignment horizontal="right" vertical="center" wrapText="1"/>
    </xf>
    <xf numFmtId="3" fontId="41" fillId="0" borderId="0" xfId="0" applyNumberFormat="1" applyFont="1" applyAlignment="1">
      <alignment vertical="center"/>
    </xf>
    <xf numFmtId="0" fontId="41" fillId="0" borderId="0" xfId="0" applyFont="1" applyAlignment="1">
      <alignment vertical="center"/>
    </xf>
    <xf numFmtId="3" fontId="89" fillId="0" borderId="37" xfId="0" applyNumberFormat="1" applyFont="1" applyBorder="1" applyAlignment="1">
      <alignment horizontal="right" vertical="center" wrapText="1"/>
    </xf>
    <xf numFmtId="0" fontId="41" fillId="0" borderId="54" xfId="0" applyFont="1" applyBorder="1" applyAlignment="1">
      <alignment vertical="center"/>
    </xf>
    <xf numFmtId="0" fontId="89" fillId="0" borderId="37" xfId="0" applyFont="1" applyBorder="1" applyAlignment="1">
      <alignment horizontal="right" vertical="center" wrapText="1"/>
    </xf>
    <xf numFmtId="0" fontId="82" fillId="0" borderId="0" xfId="0" applyFont="1" applyAlignment="1">
      <alignment horizontal="left" vertical="center"/>
    </xf>
    <xf numFmtId="0" fontId="41" fillId="10" borderId="2" xfId="0" applyFont="1" applyFill="1" applyBorder="1" applyAlignment="1">
      <alignment horizontal="center" vertical="center" wrapText="1"/>
    </xf>
    <xf numFmtId="0" fontId="41" fillId="10" borderId="37" xfId="0" applyFont="1" applyFill="1" applyBorder="1" applyAlignment="1">
      <alignment horizontal="center" vertical="center" wrapText="1"/>
    </xf>
    <xf numFmtId="0" fontId="41" fillId="0" borderId="6" xfId="0" applyFont="1" applyBorder="1" applyAlignment="1">
      <alignment horizontal="left" vertical="center" wrapText="1"/>
    </xf>
    <xf numFmtId="3" fontId="41" fillId="0" borderId="6" xfId="0" applyNumberFormat="1" applyFont="1" applyBorder="1" applyAlignment="1">
      <alignment horizontal="right" vertical="center" wrapText="1"/>
    </xf>
    <xf numFmtId="165" fontId="41" fillId="0" borderId="6" xfId="1" applyNumberFormat="1" applyFont="1" applyBorder="1" applyAlignment="1" applyProtection="1">
      <alignment horizontal="right" vertical="center" wrapText="1"/>
    </xf>
    <xf numFmtId="0" fontId="41" fillId="0" borderId="2" xfId="0" applyFont="1" applyBorder="1" applyAlignment="1">
      <alignment horizontal="left" vertical="center" wrapText="1"/>
    </xf>
    <xf numFmtId="0" fontId="41" fillId="0" borderId="2" xfId="0" applyFont="1" applyBorder="1" applyAlignment="1">
      <alignment horizontal="right" vertical="center" wrapText="1"/>
    </xf>
    <xf numFmtId="3" fontId="41" fillId="0" borderId="2" xfId="0" applyNumberFormat="1" applyFont="1" applyBorder="1" applyAlignment="1">
      <alignment horizontal="right" vertical="center" wrapText="1"/>
    </xf>
    <xf numFmtId="3" fontId="41" fillId="0" borderId="52" xfId="0" applyNumberFormat="1" applyFont="1" applyBorder="1" applyAlignment="1">
      <alignment horizontal="right" vertical="center" wrapText="1"/>
    </xf>
    <xf numFmtId="2" fontId="41" fillId="0" borderId="2" xfId="0" applyNumberFormat="1" applyFont="1" applyBorder="1" applyAlignment="1">
      <alignment horizontal="right" vertical="center" wrapText="1"/>
    </xf>
    <xf numFmtId="2" fontId="41" fillId="0" borderId="52" xfId="0" applyNumberFormat="1" applyFont="1" applyBorder="1" applyAlignment="1">
      <alignment horizontal="right" vertical="center" wrapText="1"/>
    </xf>
    <xf numFmtId="0" fontId="41" fillId="0" borderId="3" xfId="0" applyFont="1" applyBorder="1" applyAlignment="1">
      <alignment horizontal="left" vertical="center" wrapText="1"/>
    </xf>
    <xf numFmtId="0" fontId="41" fillId="0" borderId="3" xfId="0" applyFont="1" applyBorder="1" applyAlignment="1">
      <alignment horizontal="right" vertical="center" wrapText="1"/>
    </xf>
    <xf numFmtId="2" fontId="41" fillId="0" borderId="4" xfId="0" applyNumberFormat="1" applyFont="1" applyBorder="1" applyAlignment="1">
      <alignment horizontal="right" vertical="center" wrapText="1"/>
    </xf>
    <xf numFmtId="2" fontId="41" fillId="0" borderId="41" xfId="0" applyNumberFormat="1" applyFont="1" applyBorder="1" applyAlignment="1">
      <alignment horizontal="right" vertical="center" wrapText="1"/>
    </xf>
    <xf numFmtId="3" fontId="41" fillId="0" borderId="41" xfId="0" applyNumberFormat="1" applyFont="1" applyBorder="1" applyAlignment="1">
      <alignment horizontal="right" vertical="center" wrapText="1"/>
    </xf>
    <xf numFmtId="165" fontId="41" fillId="0" borderId="41" xfId="1" applyNumberFormat="1" applyFont="1" applyBorder="1" applyAlignment="1" applyProtection="1">
      <alignment horizontal="right" vertical="center" wrapText="1"/>
    </xf>
    <xf numFmtId="0" fontId="41" fillId="0" borderId="8" xfId="0" applyFont="1" applyBorder="1" applyAlignment="1">
      <alignment horizontal="left" vertical="center" wrapText="1"/>
    </xf>
    <xf numFmtId="3" fontId="41" fillId="0" borderId="8" xfId="0" applyNumberFormat="1" applyFont="1" applyBorder="1" applyAlignment="1">
      <alignment horizontal="right" vertical="center" wrapText="1"/>
    </xf>
    <xf numFmtId="3" fontId="41" fillId="0" borderId="52" xfId="0" applyNumberFormat="1" applyFont="1" applyBorder="1" applyAlignment="1">
      <alignment vertical="center"/>
    </xf>
    <xf numFmtId="0" fontId="41" fillId="0" borderId="52" xfId="0" applyFont="1" applyBorder="1" applyAlignment="1">
      <alignment horizontal="right" vertical="center" wrapText="1"/>
    </xf>
    <xf numFmtId="3" fontId="41" fillId="0" borderId="53" xfId="0" applyNumberFormat="1" applyFont="1" applyBorder="1" applyAlignment="1">
      <alignment horizontal="right" vertical="center" wrapText="1"/>
    </xf>
    <xf numFmtId="3" fontId="41" fillId="0" borderId="37" xfId="0" applyNumberFormat="1" applyFont="1" applyBorder="1" applyAlignment="1">
      <alignment horizontal="right" vertical="center" wrapText="1"/>
    </xf>
    <xf numFmtId="2" fontId="41" fillId="0" borderId="3" xfId="0" applyNumberFormat="1" applyFont="1" applyBorder="1" applyAlignment="1">
      <alignment horizontal="right" vertical="center" wrapText="1"/>
    </xf>
    <xf numFmtId="0" fontId="41" fillId="10" borderId="4" xfId="0" applyFont="1" applyFill="1" applyBorder="1" applyAlignment="1">
      <alignment horizontal="center" vertical="center" wrapText="1"/>
    </xf>
    <xf numFmtId="0" fontId="41" fillId="10" borderId="2" xfId="0" applyFont="1" applyFill="1" applyBorder="1" applyAlignment="1">
      <alignment horizontal="left" vertical="center"/>
    </xf>
    <xf numFmtId="0" fontId="88" fillId="0" borderId="54" xfId="17" applyFont="1" applyBorder="1" applyAlignment="1" applyProtection="1">
      <alignment horizontal="left"/>
    </xf>
    <xf numFmtId="0" fontId="88" fillId="0" borderId="56" xfId="17" applyFont="1" applyBorder="1" applyAlignment="1" applyProtection="1">
      <alignment horizontal="left"/>
    </xf>
    <xf numFmtId="0" fontId="88" fillId="0" borderId="57" xfId="17" applyFont="1" applyBorder="1" applyAlignment="1" applyProtection="1">
      <alignment horizontal="left"/>
    </xf>
    <xf numFmtId="0" fontId="85" fillId="0" borderId="0" xfId="0" applyFont="1" applyAlignment="1">
      <alignment horizontal="center"/>
    </xf>
    <xf numFmtId="0" fontId="48" fillId="0" borderId="55" xfId="0" applyFont="1" applyBorder="1"/>
    <xf numFmtId="0" fontId="48" fillId="0" borderId="55" xfId="0" applyFont="1" applyBorder="1" applyAlignment="1">
      <alignment wrapText="1"/>
    </xf>
    <xf numFmtId="0" fontId="48" fillId="0" borderId="54" xfId="0" applyFont="1" applyBorder="1" applyAlignment="1">
      <alignment horizontal="left"/>
    </xf>
    <xf numFmtId="0" fontId="48" fillId="0" borderId="56" xfId="0" applyFont="1" applyBorder="1" applyAlignment="1">
      <alignment horizontal="left"/>
    </xf>
    <xf numFmtId="0" fontId="48" fillId="0" borderId="57" xfId="0" applyFont="1" applyBorder="1" applyAlignment="1">
      <alignment horizontal="left"/>
    </xf>
    <xf numFmtId="0" fontId="87" fillId="3" borderId="55" xfId="0" applyFont="1" applyFill="1" applyBorder="1" applyAlignment="1">
      <alignment horizontal="center"/>
    </xf>
    <xf numFmtId="0" fontId="47" fillId="5" borderId="7" xfId="0" applyFont="1" applyFill="1" applyBorder="1"/>
    <xf numFmtId="0" fontId="35" fillId="0" borderId="0" xfId="0" applyFont="1" applyAlignment="1">
      <alignment horizontal="center"/>
    </xf>
    <xf numFmtId="0" fontId="41" fillId="4" borderId="5" xfId="0" applyFont="1" applyFill="1" applyBorder="1" applyAlignment="1">
      <alignment vertical="center" wrapText="1"/>
    </xf>
    <xf numFmtId="0" fontId="41" fillId="4" borderId="7" xfId="0" applyFont="1" applyFill="1" applyBorder="1" applyAlignment="1">
      <alignment vertical="center" wrapText="1"/>
    </xf>
    <xf numFmtId="0" fontId="58" fillId="3" borderId="2" xfId="0" applyFont="1" applyFill="1" applyBorder="1" applyAlignment="1">
      <alignment horizontal="center"/>
    </xf>
    <xf numFmtId="0" fontId="41" fillId="0" borderId="3" xfId="0" applyFont="1" applyBorder="1"/>
    <xf numFmtId="0" fontId="41" fillId="4" borderId="3" xfId="0" applyFont="1" applyFill="1" applyBorder="1" applyAlignment="1">
      <alignment horizontal="center" vertical="center" wrapText="1"/>
    </xf>
    <xf numFmtId="0" fontId="41" fillId="4" borderId="2" xfId="0" applyFont="1" applyFill="1" applyBorder="1" applyAlignment="1">
      <alignment horizontal="center"/>
    </xf>
    <xf numFmtId="0" fontId="41" fillId="4" borderId="4" xfId="0" applyFont="1" applyFill="1" applyBorder="1" applyAlignment="1">
      <alignment horizontal="center" vertical="center" wrapText="1"/>
    </xf>
    <xf numFmtId="0" fontId="41" fillId="4" borderId="5" xfId="0" applyFont="1" applyFill="1" applyBorder="1" applyAlignment="1">
      <alignment horizontal="center" vertical="center" wrapText="1"/>
    </xf>
    <xf numFmtId="0" fontId="41" fillId="0" borderId="2" xfId="0" applyFont="1" applyBorder="1"/>
    <xf numFmtId="0" fontId="81" fillId="0" borderId="14" xfId="0" applyFont="1" applyBorder="1" applyAlignment="1">
      <alignment horizontal="center"/>
    </xf>
    <xf numFmtId="0" fontId="41" fillId="0" borderId="0" xfId="0" applyFont="1" applyAlignment="1">
      <alignment horizontal="center"/>
    </xf>
    <xf numFmtId="0" fontId="58" fillId="3" borderId="2" xfId="2" applyFont="1" applyFill="1" applyBorder="1" applyAlignment="1" applyProtection="1">
      <alignment horizontal="center" wrapText="1"/>
      <protection locked="0"/>
    </xf>
    <xf numFmtId="0" fontId="41" fillId="4" borderId="2" xfId="0" applyFont="1" applyFill="1" applyBorder="1" applyAlignment="1">
      <alignment horizontal="center" vertical="center" textRotation="90"/>
    </xf>
    <xf numFmtId="0" fontId="41" fillId="5" borderId="2" xfId="0" applyFont="1" applyFill="1" applyBorder="1"/>
    <xf numFmtId="0" fontId="58" fillId="3" borderId="13" xfId="0" applyFont="1" applyFill="1" applyBorder="1" applyAlignment="1">
      <alignment horizontal="center" wrapText="1"/>
    </xf>
    <xf numFmtId="0" fontId="58" fillId="3" borderId="11" xfId="0" applyFont="1" applyFill="1" applyBorder="1" applyAlignment="1">
      <alignment horizontal="center" wrapText="1"/>
    </xf>
    <xf numFmtId="0" fontId="35" fillId="0" borderId="14" xfId="0" applyFont="1" applyBorder="1" applyAlignment="1">
      <alignment horizontal="center"/>
    </xf>
    <xf numFmtId="0" fontId="44" fillId="0" borderId="0" xfId="0" applyFont="1" applyAlignment="1">
      <alignment horizontal="center" wrapText="1"/>
    </xf>
    <xf numFmtId="0" fontId="16" fillId="0" borderId="0" xfId="0" applyFont="1" applyAlignment="1">
      <alignment horizontal="left"/>
    </xf>
    <xf numFmtId="0" fontId="16" fillId="0" borderId="0" xfId="0" applyFont="1" applyAlignment="1">
      <alignment horizontal="center"/>
    </xf>
    <xf numFmtId="0" fontId="80" fillId="0" borderId="0" xfId="0" applyFont="1" applyAlignment="1">
      <alignment horizontal="center"/>
    </xf>
    <xf numFmtId="0" fontId="12" fillId="7" borderId="2" xfId="0" applyFont="1" applyFill="1" applyBorder="1" applyAlignment="1">
      <alignment horizontal="left" vertical="top" wrapText="1"/>
    </xf>
    <xf numFmtId="0" fontId="11" fillId="0" borderId="2" xfId="0" applyFont="1" applyBorder="1" applyAlignment="1">
      <alignment horizontal="center" vertical="center" wrapText="1"/>
    </xf>
    <xf numFmtId="0" fontId="58" fillId="3" borderId="55" xfId="0" applyFont="1" applyFill="1" applyBorder="1" applyAlignment="1">
      <alignment horizontal="center" wrapText="1"/>
    </xf>
    <xf numFmtId="0" fontId="41" fillId="0" borderId="0" xfId="0" applyFont="1" applyAlignment="1">
      <alignment horizontal="left"/>
    </xf>
    <xf numFmtId="0" fontId="41" fillId="0" borderId="55" xfId="0" applyFont="1" applyBorder="1"/>
    <xf numFmtId="0" fontId="41" fillId="4" borderId="55" xfId="0" applyFont="1" applyFill="1" applyBorder="1" applyAlignment="1">
      <alignment horizontal="center" vertical="center" textRotation="90"/>
    </xf>
    <xf numFmtId="0" fontId="37" fillId="0" borderId="28" xfId="3" applyBorder="1"/>
    <xf numFmtId="0" fontId="37" fillId="0" borderId="30" xfId="3" applyBorder="1"/>
    <xf numFmtId="0" fontId="55" fillId="10" borderId="55" xfId="3" applyFont="1" applyFill="1" applyBorder="1" applyAlignment="1">
      <alignment horizontal="center"/>
    </xf>
    <xf numFmtId="0" fontId="41" fillId="10" borderId="28" xfId="3" applyFont="1" applyFill="1" applyBorder="1" applyAlignment="1">
      <alignment horizontal="center" vertical="center" wrapText="1"/>
    </xf>
    <xf numFmtId="0" fontId="60" fillId="0" borderId="33" xfId="3" applyFont="1" applyBorder="1" applyAlignment="1">
      <alignment horizontal="center"/>
    </xf>
    <xf numFmtId="0" fontId="41" fillId="10" borderId="29" xfId="3" applyFont="1" applyFill="1" applyBorder="1" applyAlignment="1">
      <alignment horizontal="center" vertical="center" wrapText="1"/>
    </xf>
    <xf numFmtId="0" fontId="41" fillId="10" borderId="35" xfId="3" applyFont="1" applyFill="1" applyBorder="1" applyAlignment="1">
      <alignment horizontal="center" vertical="center" wrapText="1"/>
    </xf>
    <xf numFmtId="0" fontId="41" fillId="10" borderId="32" xfId="3" applyFont="1" applyFill="1" applyBorder="1" applyAlignment="1">
      <alignment horizontal="center" vertical="center" wrapText="1"/>
    </xf>
    <xf numFmtId="0" fontId="58" fillId="3" borderId="15" xfId="0" applyFont="1" applyFill="1" applyBorder="1" applyAlignment="1">
      <alignment horizontal="center"/>
    </xf>
    <xf numFmtId="0" fontId="58" fillId="3" borderId="0" xfId="0" applyFont="1" applyFill="1" applyAlignment="1">
      <alignment horizontal="center"/>
    </xf>
    <xf numFmtId="167" fontId="19" fillId="0" borderId="2" xfId="0" applyNumberFormat="1" applyFont="1" applyBorder="1" applyAlignment="1">
      <alignment horizontal="center"/>
    </xf>
    <xf numFmtId="167" fontId="19" fillId="0" borderId="37" xfId="0" applyNumberFormat="1" applyFont="1" applyBorder="1" applyAlignment="1">
      <alignment horizontal="center"/>
    </xf>
    <xf numFmtId="0" fontId="18" fillId="0" borderId="0" xfId="0" applyFont="1" applyAlignment="1">
      <alignment horizontal="center"/>
    </xf>
    <xf numFmtId="0" fontId="58" fillId="3" borderId="17" xfId="0" applyFont="1" applyFill="1" applyBorder="1" applyAlignment="1">
      <alignment horizontal="center" wrapText="1"/>
    </xf>
    <xf numFmtId="0" fontId="58" fillId="3" borderId="18" xfId="0" applyFont="1" applyFill="1" applyBorder="1" applyAlignment="1">
      <alignment horizontal="center" wrapText="1"/>
    </xf>
    <xf numFmtId="0" fontId="58" fillId="3" borderId="19" xfId="0" applyFont="1" applyFill="1" applyBorder="1" applyAlignment="1">
      <alignment horizontal="center" wrapText="1"/>
    </xf>
    <xf numFmtId="0" fontId="60" fillId="0" borderId="0" xfId="12" applyFont="1" applyAlignment="1">
      <alignment horizontal="center"/>
    </xf>
    <xf numFmtId="164" fontId="53" fillId="0" borderId="26" xfId="6" applyNumberFormat="1" applyFont="1" applyFill="1" applyBorder="1" applyAlignment="1">
      <alignment horizontal="center"/>
    </xf>
    <xf numFmtId="164" fontId="53" fillId="0" borderId="0" xfId="6" applyNumberFormat="1" applyFont="1" applyFill="1" applyBorder="1" applyAlignment="1">
      <alignment horizontal="center"/>
    </xf>
    <xf numFmtId="0" fontId="43" fillId="0" borderId="0" xfId="6" applyFill="1" applyBorder="1" applyAlignment="1">
      <alignment horizontal="center"/>
    </xf>
    <xf numFmtId="0" fontId="4" fillId="0" borderId="0" xfId="13" applyAlignment="1">
      <alignment horizontal="left"/>
    </xf>
    <xf numFmtId="0" fontId="60" fillId="0" borderId="0" xfId="13" applyFont="1" applyAlignment="1">
      <alignment horizontal="center"/>
    </xf>
    <xf numFmtId="0" fontId="63" fillId="0" borderId="44" xfId="13" applyFont="1" applyBorder="1" applyAlignment="1">
      <alignment horizontal="center"/>
    </xf>
    <xf numFmtId="0" fontId="64" fillId="0" borderId="1" xfId="6" applyFont="1" applyFill="1" applyAlignment="1">
      <alignment horizontal="center"/>
    </xf>
    <xf numFmtId="0" fontId="4" fillId="0" borderId="0" xfId="13" applyAlignment="1">
      <alignment horizontal="center"/>
    </xf>
    <xf numFmtId="0" fontId="63" fillId="0" borderId="0" xfId="13" applyFont="1" applyAlignment="1">
      <alignment horizontal="center"/>
    </xf>
    <xf numFmtId="0" fontId="64" fillId="0" borderId="37" xfId="6" applyFont="1" applyFill="1" applyBorder="1" applyAlignment="1">
      <alignment horizontal="center"/>
    </xf>
    <xf numFmtId="0" fontId="64" fillId="0" borderId="0" xfId="13" applyFont="1" applyAlignment="1">
      <alignment horizontal="center"/>
    </xf>
    <xf numFmtId="0" fontId="64" fillId="0" borderId="37" xfId="13" applyFont="1" applyBorder="1" applyAlignment="1">
      <alignment horizontal="center"/>
    </xf>
    <xf numFmtId="0" fontId="58" fillId="9" borderId="36" xfId="4" applyFont="1" applyFill="1" applyBorder="1" applyAlignment="1">
      <alignment horizontal="center" wrapText="1"/>
    </xf>
    <xf numFmtId="0" fontId="58" fillId="9" borderId="34" xfId="4" applyFont="1" applyFill="1" applyBorder="1" applyAlignment="1">
      <alignment horizontal="center" wrapText="1"/>
    </xf>
    <xf numFmtId="0" fontId="35" fillId="0" borderId="33" xfId="4" applyFont="1" applyBorder="1" applyAlignment="1">
      <alignment horizontal="center" wrapText="1"/>
    </xf>
    <xf numFmtId="0" fontId="55" fillId="10" borderId="30" xfId="4" applyFont="1" applyFill="1" applyBorder="1" applyAlignment="1">
      <alignment horizontal="center" wrapText="1"/>
    </xf>
    <xf numFmtId="0" fontId="55" fillId="10" borderId="31" xfId="4" applyFont="1" applyFill="1" applyBorder="1" applyAlignment="1">
      <alignment horizontal="center" wrapText="1"/>
    </xf>
    <xf numFmtId="0" fontId="55" fillId="0" borderId="29" xfId="4" applyFont="1" applyBorder="1" applyAlignment="1">
      <alignment horizontal="center"/>
    </xf>
    <xf numFmtId="0" fontId="55" fillId="0" borderId="32" xfId="4" applyFont="1" applyBorder="1" applyAlignment="1">
      <alignment horizontal="center"/>
    </xf>
    <xf numFmtId="3" fontId="50" fillId="15" borderId="55" xfId="13" applyNumberFormat="1" applyFont="1" applyFill="1" applyBorder="1" applyAlignment="1">
      <alignment horizontal="left" vertical="center" wrapText="1"/>
    </xf>
    <xf numFmtId="3" fontId="44" fillId="15" borderId="55" xfId="13" applyNumberFormat="1" applyFont="1" applyFill="1" applyBorder="1" applyAlignment="1">
      <alignment horizontal="left" vertical="center" wrapText="1"/>
    </xf>
    <xf numFmtId="3" fontId="44" fillId="16" borderId="55" xfId="13" applyNumberFormat="1" applyFont="1" applyFill="1" applyBorder="1" applyAlignment="1">
      <alignment horizontal="center" vertical="center"/>
    </xf>
    <xf numFmtId="3" fontId="81" fillId="0" borderId="14" xfId="13" applyNumberFormat="1" applyFont="1" applyBorder="1" applyAlignment="1">
      <alignment horizontal="center"/>
    </xf>
    <xf numFmtId="0" fontId="55" fillId="14" borderId="37" xfId="16" applyFont="1" applyFill="1" applyBorder="1" applyAlignment="1">
      <alignment horizontal="center" vertical="center" wrapText="1"/>
    </xf>
    <xf numFmtId="0" fontId="58" fillId="3" borderId="15" xfId="0" applyFont="1" applyFill="1" applyBorder="1" applyAlignment="1">
      <alignment horizontal="center" wrapText="1"/>
    </xf>
    <xf numFmtId="0" fontId="58" fillId="3" borderId="0" xfId="0" applyFont="1" applyFill="1" applyAlignment="1">
      <alignment horizontal="center" wrapText="1"/>
    </xf>
    <xf numFmtId="0" fontId="60" fillId="0" borderId="0" xfId="16" applyFont="1" applyAlignment="1">
      <alignment horizontal="center"/>
    </xf>
    <xf numFmtId="0" fontId="35" fillId="0" borderId="0" xfId="0" applyFont="1" applyAlignment="1">
      <alignment horizontal="center" vertical="center"/>
    </xf>
    <xf numFmtId="0" fontId="54" fillId="0" borderId="0" xfId="14" applyFont="1" applyAlignment="1">
      <alignment horizontal="center"/>
    </xf>
    <xf numFmtId="0" fontId="70" fillId="0" borderId="38" xfId="14" applyFont="1" applyBorder="1" applyAlignment="1">
      <alignment horizontal="center" vertical="center" wrapText="1"/>
    </xf>
    <xf numFmtId="0" fontId="70" fillId="0" borderId="39" xfId="14" applyFont="1" applyBorder="1" applyAlignment="1">
      <alignment horizontal="center" vertical="center" wrapText="1"/>
    </xf>
    <xf numFmtId="0" fontId="70" fillId="0" borderId="40" xfId="14" applyFont="1" applyBorder="1" applyAlignment="1">
      <alignment horizontal="center" vertical="center" wrapText="1"/>
    </xf>
    <xf numFmtId="0" fontId="75" fillId="0" borderId="0" xfId="14" applyFont="1" applyAlignment="1">
      <alignment vertical="center" wrapText="1"/>
    </xf>
    <xf numFmtId="0" fontId="58" fillId="3" borderId="37" xfId="0" applyFont="1" applyFill="1" applyBorder="1" applyAlignment="1">
      <alignment horizontal="center" vertical="center" wrapText="1"/>
    </xf>
    <xf numFmtId="0" fontId="60" fillId="0" borderId="0" xfId="14" applyFont="1" applyAlignment="1">
      <alignment horizontal="center"/>
    </xf>
    <xf numFmtId="0" fontId="58" fillId="3" borderId="37" xfId="0" applyFont="1" applyFill="1" applyBorder="1" applyAlignment="1">
      <alignment horizontal="center" wrapText="1"/>
    </xf>
    <xf numFmtId="0" fontId="60" fillId="0" borderId="14" xfId="15" applyFont="1" applyBorder="1" applyAlignment="1">
      <alignment horizontal="center"/>
    </xf>
    <xf numFmtId="0" fontId="55" fillId="16" borderId="38" xfId="10" applyFont="1" applyFill="1" applyBorder="1" applyAlignment="1">
      <alignment horizontal="center" vertical="center" wrapText="1"/>
    </xf>
    <xf numFmtId="0" fontId="55" fillId="16" borderId="39" xfId="10" applyFont="1" applyFill="1" applyBorder="1" applyAlignment="1">
      <alignment horizontal="center" vertical="center" wrapText="1"/>
    </xf>
    <xf numFmtId="0" fontId="55" fillId="16" borderId="40" xfId="10" applyFont="1" applyFill="1" applyBorder="1" applyAlignment="1">
      <alignment horizontal="center" vertical="center" wrapText="1"/>
    </xf>
    <xf numFmtId="0" fontId="60" fillId="0" borderId="14" xfId="15" applyFont="1" applyBorder="1" applyAlignment="1">
      <alignment horizontal="center" vertical="center"/>
    </xf>
    <xf numFmtId="0" fontId="55" fillId="16" borderId="4" xfId="10" applyFont="1" applyFill="1" applyBorder="1" applyAlignment="1">
      <alignment horizontal="center" vertical="center" wrapText="1"/>
    </xf>
    <xf numFmtId="0" fontId="55" fillId="16" borderId="52" xfId="10" applyFont="1" applyFill="1" applyBorder="1" applyAlignment="1">
      <alignment horizontal="center" vertical="center" wrapText="1"/>
    </xf>
    <xf numFmtId="3" fontId="47" fillId="5" borderId="54" xfId="0" applyNumberFormat="1" applyFont="1" applyFill="1" applyBorder="1" applyAlignment="1">
      <alignment horizontal="left" vertical="center"/>
    </xf>
    <xf numFmtId="3" fontId="47" fillId="5" borderId="56" xfId="0" applyNumberFormat="1" applyFont="1" applyFill="1" applyBorder="1" applyAlignment="1">
      <alignment horizontal="left" vertical="center"/>
    </xf>
    <xf numFmtId="3" fontId="47" fillId="5" borderId="57" xfId="0" applyNumberFormat="1" applyFont="1" applyFill="1" applyBorder="1" applyAlignment="1">
      <alignment horizontal="left" vertical="center"/>
    </xf>
    <xf numFmtId="0" fontId="35" fillId="0" borderId="14" xfId="0" applyFont="1" applyBorder="1" applyAlignment="1">
      <alignment horizontal="center" vertical="center"/>
    </xf>
    <xf numFmtId="0" fontId="16" fillId="0" borderId="0" xfId="0" applyFont="1" applyAlignment="1">
      <alignment horizontal="center" vertical="center" wrapText="1"/>
    </xf>
    <xf numFmtId="0" fontId="58" fillId="3" borderId="55" xfId="0" applyFont="1" applyFill="1" applyBorder="1" applyAlignment="1">
      <alignment horizontal="center" vertical="center"/>
    </xf>
    <xf numFmtId="0" fontId="41" fillId="0" borderId="55" xfId="0" applyFont="1" applyBorder="1" applyAlignment="1">
      <alignment horizontal="center" vertical="center" wrapText="1"/>
    </xf>
    <xf numFmtId="0" fontId="41" fillId="0" borderId="0" xfId="0" applyFont="1" applyAlignment="1">
      <alignment horizontal="center" vertical="center"/>
    </xf>
    <xf numFmtId="0" fontId="58" fillId="3" borderId="2" xfId="0" applyFont="1" applyFill="1" applyBorder="1" applyAlignment="1">
      <alignment horizontal="center" vertical="center"/>
    </xf>
    <xf numFmtId="0" fontId="41" fillId="0" borderId="2" xfId="0" applyFont="1" applyBorder="1" applyAlignment="1">
      <alignment vertical="center"/>
    </xf>
    <xf numFmtId="0" fontId="89" fillId="4" borderId="2" xfId="0" applyFont="1" applyFill="1" applyBorder="1" applyAlignment="1">
      <alignment horizontal="center" vertical="center"/>
    </xf>
    <xf numFmtId="0" fontId="41" fillId="4" borderId="2" xfId="0" applyFont="1" applyFill="1" applyBorder="1" applyAlignment="1">
      <alignment horizontal="center" vertical="center"/>
    </xf>
    <xf numFmtId="0" fontId="58" fillId="3" borderId="2" xfId="0" applyFont="1" applyFill="1" applyBorder="1" applyAlignment="1">
      <alignment horizontal="center" vertical="center" wrapText="1"/>
    </xf>
    <xf numFmtId="0" fontId="47" fillId="7" borderId="2" xfId="0" applyFont="1" applyFill="1" applyBorder="1" applyAlignment="1">
      <alignment horizontal="left" vertical="center" wrapText="1"/>
    </xf>
    <xf numFmtId="0" fontId="41" fillId="4" borderId="7" xfId="0" applyFont="1" applyFill="1" applyBorder="1" applyAlignment="1">
      <alignment horizontal="center" vertical="center" wrapText="1"/>
    </xf>
    <xf numFmtId="0" fontId="41" fillId="10" borderId="2" xfId="0" applyFont="1" applyFill="1" applyBorder="1" applyAlignment="1">
      <alignment horizontal="left" vertical="center" wrapText="1"/>
    </xf>
    <xf numFmtId="0" fontId="58" fillId="3" borderId="15" xfId="0" applyFont="1" applyFill="1" applyBorder="1" applyAlignment="1">
      <alignment horizontal="center" vertical="center" wrapText="1"/>
    </xf>
    <xf numFmtId="0" fontId="47" fillId="7" borderId="2" xfId="0" applyFont="1" applyFill="1" applyBorder="1" applyAlignment="1">
      <alignment horizontal="center" vertical="center" wrapText="1"/>
    </xf>
    <xf numFmtId="0" fontId="41" fillId="10" borderId="6" xfId="0" applyFont="1" applyFill="1" applyBorder="1" applyAlignment="1">
      <alignment horizontal="left" vertical="center" wrapText="1"/>
    </xf>
    <xf numFmtId="0" fontId="58" fillId="9" borderId="36" xfId="3" applyFont="1" applyFill="1" applyBorder="1" applyAlignment="1">
      <alignment horizontal="center" vertical="center"/>
    </xf>
    <xf numFmtId="0" fontId="58" fillId="9" borderId="34" xfId="3" applyFont="1" applyFill="1" applyBorder="1" applyAlignment="1">
      <alignment horizontal="center" vertical="center"/>
    </xf>
    <xf numFmtId="0" fontId="60" fillId="0" borderId="33" xfId="3" applyFont="1" applyBorder="1" applyAlignment="1">
      <alignment horizontal="center" vertical="center"/>
    </xf>
    <xf numFmtId="167" fontId="58" fillId="3" borderId="2" xfId="0" applyNumberFormat="1" applyFont="1" applyFill="1" applyBorder="1" applyAlignment="1">
      <alignment horizontal="center"/>
    </xf>
    <xf numFmtId="167" fontId="58" fillId="3" borderId="37" xfId="0" applyNumberFormat="1" applyFont="1" applyFill="1" applyBorder="1" applyAlignment="1">
      <alignment horizontal="center"/>
    </xf>
    <xf numFmtId="0" fontId="41" fillId="4" borderId="37" xfId="0" applyFont="1" applyFill="1" applyBorder="1" applyAlignment="1">
      <alignment horizontal="center" vertical="center"/>
    </xf>
    <xf numFmtId="0" fontId="41" fillId="4" borderId="4" xfId="0" applyFont="1" applyFill="1" applyBorder="1" applyAlignment="1">
      <alignment horizontal="center" vertical="center"/>
    </xf>
    <xf numFmtId="0" fontId="41" fillId="4" borderId="16" xfId="0" applyFont="1" applyFill="1" applyBorder="1" applyAlignment="1">
      <alignment horizontal="center" vertical="center"/>
    </xf>
    <xf numFmtId="0" fontId="41" fillId="4" borderId="52" xfId="0" applyFont="1" applyFill="1" applyBorder="1" applyAlignment="1">
      <alignment horizontal="center" vertical="center"/>
    </xf>
    <xf numFmtId="0" fontId="0" fillId="0" borderId="2" xfId="0" applyBorder="1"/>
    <xf numFmtId="0" fontId="16" fillId="4" borderId="2" xfId="0" applyFont="1" applyFill="1" applyBorder="1" applyAlignment="1">
      <alignment horizontal="center"/>
    </xf>
    <xf numFmtId="0" fontId="14" fillId="3" borderId="2" xfId="0" applyFont="1" applyFill="1" applyBorder="1" applyAlignment="1">
      <alignment horizontal="center" wrapText="1"/>
    </xf>
    <xf numFmtId="0" fontId="14" fillId="3" borderId="2" xfId="0" applyFont="1" applyFill="1" applyBorder="1" applyAlignment="1">
      <alignment horizontal="center"/>
    </xf>
    <xf numFmtId="0" fontId="16" fillId="0" borderId="14" xfId="0" applyFont="1" applyBorder="1" applyAlignment="1">
      <alignment horizontal="center"/>
    </xf>
  </cellXfs>
  <cellStyles count="18">
    <cellStyle name="Entrada" xfId="6" builtinId="20"/>
    <cellStyle name="Hipervínculo" xfId="17" builtinId="8"/>
    <cellStyle name="Normal" xfId="0" builtinId="0"/>
    <cellStyle name="Normal 10" xfId="15" xr:uid="{00000000-0005-0000-0000-000002000000}"/>
    <cellStyle name="Normal 11" xfId="16" xr:uid="{00000000-0005-0000-0000-000003000000}"/>
    <cellStyle name="Normal 2" xfId="3" xr:uid="{00000000-0005-0000-0000-000004000000}"/>
    <cellStyle name="Normal 2 2" xfId="4" xr:uid="{00000000-0005-0000-0000-000005000000}"/>
    <cellStyle name="Normal 2 3" xfId="11" xr:uid="{00000000-0005-0000-0000-000006000000}"/>
    <cellStyle name="Normal 3" xfId="5" xr:uid="{00000000-0005-0000-0000-000007000000}"/>
    <cellStyle name="Normal 4" xfId="7" xr:uid="{00000000-0005-0000-0000-000008000000}"/>
    <cellStyle name="Normal 5" xfId="8" xr:uid="{00000000-0005-0000-0000-000009000000}"/>
    <cellStyle name="Normal 5 2" xfId="10" xr:uid="{00000000-0005-0000-0000-00000A000000}"/>
    <cellStyle name="Normal 6" xfId="9" xr:uid="{00000000-0005-0000-0000-00000B000000}"/>
    <cellStyle name="Normal 7" xfId="12" xr:uid="{00000000-0005-0000-0000-00000C000000}"/>
    <cellStyle name="Normal 8" xfId="13" xr:uid="{00000000-0005-0000-0000-00000D000000}"/>
    <cellStyle name="Normal 9" xfId="14" xr:uid="{00000000-0005-0000-0000-00000E000000}"/>
    <cellStyle name="Porcentaje" xfId="1" builtinId="5"/>
    <cellStyle name="Texto explicativo" xfId="2" builtinId="53" customBuiltin="1"/>
  </cellStyles>
  <dxfs count="0"/>
  <tableStyles count="0" defaultTableStyle="TableStyleMedium2" defaultPivotStyle="PivotStyleLight16"/>
  <colors>
    <indexedColors>
      <rgbColor rgb="FF000000"/>
      <rgbColor rgb="FFFFFFFF"/>
      <rgbColor rgb="FFFF0000"/>
      <rgbColor rgb="FF70AD47"/>
      <rgbColor rgb="FF0000FF"/>
      <rgbColor rgb="FFFFD320"/>
      <rgbColor rgb="FFED7D31"/>
      <rgbColor rgb="FF8B8B8B"/>
      <rgbColor rgb="FF7E0021"/>
      <rgbColor rgb="FF44546A"/>
      <rgbColor rgb="FF000080"/>
      <rgbColor rgb="FF7F7F7F"/>
      <rgbColor rgb="FFFF420E"/>
      <rgbColor rgb="FF255E91"/>
      <rgbColor rgb="FFC0C0C0"/>
      <rgbColor rgb="FF808080"/>
      <rgbColor rgb="FF698ED0"/>
      <rgbColor rgb="FFC0504D"/>
      <rgbColor rgb="FFF3F4F7"/>
      <rgbColor rgb="FFA6A6A6"/>
      <rgbColor rgb="FF4B1F6F"/>
      <rgbColor rgb="FFF79646"/>
      <rgbColor rgb="FF0084D1"/>
      <rgbColor rgb="FFD9D9D9"/>
      <rgbColor rgb="FF000080"/>
      <rgbColor rgb="FFFF00FF"/>
      <rgbColor rgb="FFFFC000"/>
      <rgbColor rgb="FFAECF00"/>
      <rgbColor rgb="FF4F81BD"/>
      <rgbColor rgb="FFC5000B"/>
      <rgbColor rgb="FF004586"/>
      <rgbColor rgb="FF0000FF"/>
      <rgbColor rgb="FF00B0F0"/>
      <rgbColor rgb="FF9BBB59"/>
      <rgbColor rgb="FFDDDDDD"/>
      <rgbColor rgb="FF92D050"/>
      <rgbColor rgb="FF83CAFF"/>
      <rgbColor rgb="FFBFBFBF"/>
      <rgbColor rgb="FFB8B2AD"/>
      <rgbColor rgb="FFFFCC99"/>
      <rgbColor rgb="FF4472C4"/>
      <rgbColor rgb="FF4BACC6"/>
      <rgbColor rgb="FF99CC00"/>
      <rgbColor rgb="FFFFCC00"/>
      <rgbColor rgb="FFFF950E"/>
      <rgbColor rgb="FFFF6600"/>
      <rgbColor rgb="FF8064A2"/>
      <rgbColor rgb="FF969696"/>
      <rgbColor rgb="FF003366"/>
      <rgbColor rgb="FF579D1C"/>
      <rgbColor rgb="FF264478"/>
      <rgbColor rgb="FF314004"/>
      <rgbColor rgb="FF9E480E"/>
      <rgbColor rgb="FF636363"/>
      <rgbColor rgb="FF3F3F76"/>
      <rgbColor rgb="FF333333"/>
      <rgbColor rgb="00003366"/>
      <rgbColor rgb="00339966"/>
      <rgbColor rgb="00003300"/>
      <rgbColor rgb="00333300"/>
      <rgbColor rgb="00993300"/>
      <rgbColor rgb="00993366"/>
      <rgbColor rgb="00333399"/>
      <rgbColor rgb="00333333"/>
    </indexed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a:latin typeface="Arial" panose="020B0604020202020204" pitchFamily="34" charset="0"/>
                <a:cs typeface="Arial" panose="020B0604020202020204" pitchFamily="34" charset="0"/>
              </a:defRPr>
            </a:pPr>
            <a:r>
              <a:rPr lang="es-ES" sz="700" b="0">
                <a:latin typeface="Arial" panose="020B0604020202020204" pitchFamily="34" charset="0"/>
                <a:cs typeface="Arial" panose="020B0604020202020204" pitchFamily="34" charset="0"/>
              </a:rPr>
              <a:t>Gràfic III-4.1.</a:t>
            </a:r>
          </a:p>
          <a:p>
            <a:pPr>
              <a:defRPr sz="700" b="0">
                <a:latin typeface="Arial" panose="020B0604020202020204" pitchFamily="34" charset="0"/>
                <a:cs typeface="Arial" panose="020B0604020202020204" pitchFamily="34" charset="0"/>
              </a:defRPr>
            </a:pPr>
            <a:r>
              <a:rPr lang="es-ES" sz="700" b="0">
                <a:latin typeface="Arial" panose="020B0604020202020204" pitchFamily="34" charset="0"/>
                <a:cs typeface="Arial" panose="020B0604020202020204" pitchFamily="34" charset="0"/>
              </a:rPr>
              <a:t> Evolució dels llits instal·lats als hospitals de les Illes Balears per titularitat del centre (2017-2021*)</a:t>
            </a:r>
          </a:p>
        </c:rich>
      </c:tx>
      <c:layout>
        <c:manualLayout>
          <c:xMode val="edge"/>
          <c:yMode val="edge"/>
          <c:x val="0.16880112568065828"/>
          <c:y val="4.2154173608427666E-2"/>
        </c:manualLayout>
      </c:layout>
      <c:overlay val="0"/>
    </c:title>
    <c:autoTitleDeleted val="0"/>
    <c:plotArea>
      <c:layout>
        <c:manualLayout>
          <c:layoutTarget val="inner"/>
          <c:xMode val="edge"/>
          <c:yMode val="edge"/>
          <c:x val="6.7277875151678601E-2"/>
          <c:y val="0.22325390865023501"/>
          <c:w val="0.91685766931823298"/>
          <c:h val="0.63637604970301098"/>
        </c:manualLayout>
      </c:layout>
      <c:lineChart>
        <c:grouping val="standard"/>
        <c:varyColors val="1"/>
        <c:ser>
          <c:idx val="0"/>
          <c:order val="0"/>
          <c:tx>
            <c:strRef>
              <c:f>'G1'!$A$4</c:f>
              <c:strCache>
                <c:ptCount val="1"/>
                <c:pt idx="0">
                  <c:v>Llits instal·lats</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'G1'!$B$2:$L$3</c:f>
              <c:multiLvlStrCache>
                <c:ptCount val="11"/>
                <c:lvl>
                  <c:pt idx="0">
                    <c:v>2017</c:v>
                  </c:pt>
                  <c:pt idx="1">
                    <c:v>2018</c:v>
                  </c:pt>
                  <c:pt idx="2">
                    <c:v>2019</c:v>
                  </c:pt>
                  <c:pt idx="3">
                    <c:v>2020*</c:v>
                  </c:pt>
                  <c:pt idx="4">
                    <c:v>2021*</c:v>
                  </c:pt>
                  <c:pt idx="6">
                    <c:v>2017</c:v>
                  </c:pt>
                  <c:pt idx="7">
                    <c:v>2018</c:v>
                  </c:pt>
                  <c:pt idx="8">
                    <c:v>2019</c:v>
                  </c:pt>
                  <c:pt idx="9">
                    <c:v>2020*</c:v>
                  </c:pt>
                  <c:pt idx="10">
                    <c:v>2021*</c:v>
                  </c:pt>
                </c:lvl>
                <c:lvl>
                  <c:pt idx="0">
                    <c:v>Públics</c:v>
                  </c:pt>
                  <c:pt idx="6">
                    <c:v>Privats</c:v>
                  </c:pt>
                </c:lvl>
              </c:multiLvlStrCache>
            </c:multiLvlStrRef>
          </c:cat>
          <c:val>
            <c:numRef>
              <c:f>'G1'!$B$4:$L$4</c:f>
              <c:numCache>
                <c:formatCode>#,##0</c:formatCode>
                <c:ptCount val="11"/>
                <c:pt idx="0">
                  <c:v>2473</c:v>
                </c:pt>
                <c:pt idx="1">
                  <c:v>2457</c:v>
                </c:pt>
                <c:pt idx="2">
                  <c:v>2427</c:v>
                </c:pt>
                <c:pt idx="3">
                  <c:v>2647</c:v>
                </c:pt>
                <c:pt idx="4">
                  <c:v>2636</c:v>
                </c:pt>
                <c:pt idx="6" formatCode="General">
                  <c:v>1418</c:v>
                </c:pt>
                <c:pt idx="7" formatCode="General">
                  <c:v>1428</c:v>
                </c:pt>
                <c:pt idx="8" formatCode="General">
                  <c:v>1514</c:v>
                </c:pt>
                <c:pt idx="9" formatCode="General">
                  <c:v>1413</c:v>
                </c:pt>
                <c:pt idx="10" formatCode="General">
                  <c:v>1529</c:v>
                </c:pt>
              </c:numCache>
            </c:numRef>
          </c:val>
          <c:smooth val="0"/>
          <c:extLst>
            <c:ext xmlns:c16="http://schemas.microsoft.com/office/drawing/2014/chart" uri="{C3380CC4-5D6E-409C-BE32-E72D297353CC}">
              <c16:uniqueId val="{00000000-14DB-FC41-B357-DE18D804C5E4}"/>
            </c:ext>
          </c:extLst>
        </c:ser>
        <c:ser>
          <c:idx val="1"/>
          <c:order val="1"/>
          <c:tx>
            <c:strRef>
              <c:f>'G1'!$A$5</c:f>
              <c:strCache>
                <c:ptCount val="1"/>
                <c:pt idx="0">
                  <c:v>Llits en funcionament</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'G1'!$B$2:$L$3</c:f>
              <c:multiLvlStrCache>
                <c:ptCount val="11"/>
                <c:lvl>
                  <c:pt idx="0">
                    <c:v>2017</c:v>
                  </c:pt>
                  <c:pt idx="1">
                    <c:v>2018</c:v>
                  </c:pt>
                  <c:pt idx="2">
                    <c:v>2019</c:v>
                  </c:pt>
                  <c:pt idx="3">
                    <c:v>2020*</c:v>
                  </c:pt>
                  <c:pt idx="4">
                    <c:v>2021*</c:v>
                  </c:pt>
                  <c:pt idx="6">
                    <c:v>2017</c:v>
                  </c:pt>
                  <c:pt idx="7">
                    <c:v>2018</c:v>
                  </c:pt>
                  <c:pt idx="8">
                    <c:v>2019</c:v>
                  </c:pt>
                  <c:pt idx="9">
                    <c:v>2020*</c:v>
                  </c:pt>
                  <c:pt idx="10">
                    <c:v>2021*</c:v>
                  </c:pt>
                </c:lvl>
                <c:lvl>
                  <c:pt idx="0">
                    <c:v>Públics</c:v>
                  </c:pt>
                  <c:pt idx="6">
                    <c:v>Privats</c:v>
                  </c:pt>
                </c:lvl>
              </c:multiLvlStrCache>
            </c:multiLvlStrRef>
          </c:cat>
          <c:val>
            <c:numRef>
              <c:f>'G1'!$B$5:$L$5</c:f>
              <c:numCache>
                <c:formatCode>#,##0</c:formatCode>
                <c:ptCount val="11"/>
                <c:pt idx="0">
                  <c:v>2268</c:v>
                </c:pt>
                <c:pt idx="1">
                  <c:v>2281</c:v>
                </c:pt>
                <c:pt idx="2">
                  <c:v>2227</c:v>
                </c:pt>
                <c:pt idx="3">
                  <c:v>2251</c:v>
                </c:pt>
                <c:pt idx="4">
                  <c:v>2233</c:v>
                </c:pt>
                <c:pt idx="6" formatCode="General">
                  <c:v>1204</c:v>
                </c:pt>
                <c:pt idx="7" formatCode="General">
                  <c:v>1249</c:v>
                </c:pt>
                <c:pt idx="8">
                  <c:v>1221</c:v>
                </c:pt>
                <c:pt idx="9" formatCode="General">
                  <c:v>1167</c:v>
                </c:pt>
                <c:pt idx="10" formatCode="General">
                  <c:v>1054</c:v>
                </c:pt>
              </c:numCache>
            </c:numRef>
          </c:val>
          <c:smooth val="0"/>
          <c:extLst>
            <c:ext xmlns:c16="http://schemas.microsoft.com/office/drawing/2014/chart" uri="{C3380CC4-5D6E-409C-BE32-E72D297353CC}">
              <c16:uniqueId val="{00000001-14DB-FC41-B357-DE18D804C5E4}"/>
            </c:ext>
          </c:extLst>
        </c:ser>
        <c:ser>
          <c:idx val="2"/>
          <c:order val="2"/>
          <c:tx>
            <c:strRef>
              <c:f>'G1'!$A$6</c:f>
              <c:strCache>
                <c:ptCount val="1"/>
                <c:pt idx="0">
                  <c:v>Incubadores (en funcionament)</c:v>
                </c:pt>
              </c:strCache>
            </c:strRef>
          </c:tx>
          <c:spPr>
            <a:ln w="25200">
              <a:solidFill>
                <a:srgbClr val="C0C0C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'G1'!$B$2:$L$3</c:f>
              <c:multiLvlStrCache>
                <c:ptCount val="11"/>
                <c:lvl>
                  <c:pt idx="0">
                    <c:v>2017</c:v>
                  </c:pt>
                  <c:pt idx="1">
                    <c:v>2018</c:v>
                  </c:pt>
                  <c:pt idx="2">
                    <c:v>2019</c:v>
                  </c:pt>
                  <c:pt idx="3">
                    <c:v>2020*</c:v>
                  </c:pt>
                  <c:pt idx="4">
                    <c:v>2021*</c:v>
                  </c:pt>
                  <c:pt idx="6">
                    <c:v>2017</c:v>
                  </c:pt>
                  <c:pt idx="7">
                    <c:v>2018</c:v>
                  </c:pt>
                  <c:pt idx="8">
                    <c:v>2019</c:v>
                  </c:pt>
                  <c:pt idx="9">
                    <c:v>2020*</c:v>
                  </c:pt>
                  <c:pt idx="10">
                    <c:v>2021*</c:v>
                  </c:pt>
                </c:lvl>
                <c:lvl>
                  <c:pt idx="0">
                    <c:v>Públics</c:v>
                  </c:pt>
                  <c:pt idx="6">
                    <c:v>Privats</c:v>
                  </c:pt>
                </c:lvl>
              </c:multiLvlStrCache>
            </c:multiLvlStrRef>
          </c:cat>
          <c:val>
            <c:numRef>
              <c:f>'G1'!$B$6:$L$6</c:f>
              <c:numCache>
                <c:formatCode>General</c:formatCode>
                <c:ptCount val="11"/>
                <c:pt idx="0">
                  <c:v>63</c:v>
                </c:pt>
                <c:pt idx="1">
                  <c:v>61</c:v>
                </c:pt>
                <c:pt idx="2">
                  <c:v>61</c:v>
                </c:pt>
                <c:pt idx="3">
                  <c:v>53</c:v>
                </c:pt>
                <c:pt idx="4">
                  <c:v>55</c:v>
                </c:pt>
                <c:pt idx="6">
                  <c:v>17</c:v>
                </c:pt>
                <c:pt idx="7">
                  <c:v>20</c:v>
                </c:pt>
                <c:pt idx="8">
                  <c:v>19</c:v>
                </c:pt>
                <c:pt idx="9">
                  <c:v>19</c:v>
                </c:pt>
                <c:pt idx="10">
                  <c:v>19</c:v>
                </c:pt>
              </c:numCache>
            </c:numRef>
          </c:val>
          <c:smooth val="0"/>
          <c:extLst>
            <c:ext xmlns:c16="http://schemas.microsoft.com/office/drawing/2014/chart" uri="{C3380CC4-5D6E-409C-BE32-E72D297353CC}">
              <c16:uniqueId val="{00000002-14DB-FC41-B357-DE18D804C5E4}"/>
            </c:ext>
          </c:extLst>
        </c:ser>
        <c:ser>
          <c:idx val="3"/>
          <c:order val="3"/>
          <c:tx>
            <c:strRef>
              <c:f>'G1'!$A$7</c:f>
              <c:strCache>
                <c:ptCount val="1"/>
                <c:pt idx="0">
                  <c:v>Llits en hospitals d'aguts</c:v>
                </c:pt>
              </c:strCache>
            </c:strRef>
          </c:tx>
          <c:spPr>
            <a:ln w="25200">
              <a:solidFill>
                <a:srgbClr val="99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'G1'!$B$2:$L$3</c:f>
              <c:multiLvlStrCache>
                <c:ptCount val="11"/>
                <c:lvl>
                  <c:pt idx="0">
                    <c:v>2017</c:v>
                  </c:pt>
                  <c:pt idx="1">
                    <c:v>2018</c:v>
                  </c:pt>
                  <c:pt idx="2">
                    <c:v>2019</c:v>
                  </c:pt>
                  <c:pt idx="3">
                    <c:v>2020*</c:v>
                  </c:pt>
                  <c:pt idx="4">
                    <c:v>2021*</c:v>
                  </c:pt>
                  <c:pt idx="6">
                    <c:v>2017</c:v>
                  </c:pt>
                  <c:pt idx="7">
                    <c:v>2018</c:v>
                  </c:pt>
                  <c:pt idx="8">
                    <c:v>2019</c:v>
                  </c:pt>
                  <c:pt idx="9">
                    <c:v>2020*</c:v>
                  </c:pt>
                  <c:pt idx="10">
                    <c:v>2021*</c:v>
                  </c:pt>
                </c:lvl>
                <c:lvl>
                  <c:pt idx="0">
                    <c:v>Públics</c:v>
                  </c:pt>
                  <c:pt idx="6">
                    <c:v>Privats</c:v>
                  </c:pt>
                </c:lvl>
              </c:multiLvlStrCache>
            </c:multiLvlStrRef>
          </c:cat>
          <c:val>
            <c:numRef>
              <c:f>'G1'!$B$7:$L$7</c:f>
              <c:numCache>
                <c:formatCode>#,##0</c:formatCode>
                <c:ptCount val="11"/>
                <c:pt idx="0">
                  <c:v>1878</c:v>
                </c:pt>
                <c:pt idx="1">
                  <c:v>1893</c:v>
                </c:pt>
                <c:pt idx="2">
                  <c:v>1856</c:v>
                </c:pt>
                <c:pt idx="3">
                  <c:v>1914</c:v>
                </c:pt>
                <c:pt idx="4">
                  <c:v>1920</c:v>
                </c:pt>
                <c:pt idx="6">
                  <c:v>1064</c:v>
                </c:pt>
                <c:pt idx="7">
                  <c:v>1087</c:v>
                </c:pt>
                <c:pt idx="8">
                  <c:v>1067</c:v>
                </c:pt>
                <c:pt idx="9" formatCode="General">
                  <c:v>1028</c:v>
                </c:pt>
                <c:pt idx="10" formatCode="General">
                  <c:v>983</c:v>
                </c:pt>
              </c:numCache>
            </c:numRef>
          </c:val>
          <c:smooth val="0"/>
          <c:extLst>
            <c:ext xmlns:c16="http://schemas.microsoft.com/office/drawing/2014/chart" uri="{C3380CC4-5D6E-409C-BE32-E72D297353CC}">
              <c16:uniqueId val="{00000003-14DB-FC41-B357-DE18D804C5E4}"/>
            </c:ext>
          </c:extLst>
        </c:ser>
        <c:ser>
          <c:idx val="4"/>
          <c:order val="4"/>
          <c:tx>
            <c:strRef>
              <c:f>'G1'!$A$8</c:f>
              <c:strCache>
                <c:ptCount val="1"/>
                <c:pt idx="0">
                  <c:v>Llits en hospitals psiquiàtrics</c:v>
                </c:pt>
              </c:strCache>
            </c:strRef>
          </c:tx>
          <c:spPr>
            <a:ln w="25200">
              <a:solidFill>
                <a:srgbClr val="0000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'G1'!$B$2:$L$3</c:f>
              <c:multiLvlStrCache>
                <c:ptCount val="11"/>
                <c:lvl>
                  <c:pt idx="0">
                    <c:v>2017</c:v>
                  </c:pt>
                  <c:pt idx="1">
                    <c:v>2018</c:v>
                  </c:pt>
                  <c:pt idx="2">
                    <c:v>2019</c:v>
                  </c:pt>
                  <c:pt idx="3">
                    <c:v>2020*</c:v>
                  </c:pt>
                  <c:pt idx="4">
                    <c:v>2021*</c:v>
                  </c:pt>
                  <c:pt idx="6">
                    <c:v>2017</c:v>
                  </c:pt>
                  <c:pt idx="7">
                    <c:v>2018</c:v>
                  </c:pt>
                  <c:pt idx="8">
                    <c:v>2019</c:v>
                  </c:pt>
                  <c:pt idx="9">
                    <c:v>2020*</c:v>
                  </c:pt>
                  <c:pt idx="10">
                    <c:v>2021*</c:v>
                  </c:pt>
                </c:lvl>
                <c:lvl>
                  <c:pt idx="0">
                    <c:v>Públics</c:v>
                  </c:pt>
                  <c:pt idx="6">
                    <c:v>Privats</c:v>
                  </c:pt>
                </c:lvl>
              </c:multiLvlStrCache>
            </c:multiLvlStrRef>
          </c:cat>
          <c:val>
            <c:numRef>
              <c:f>'G1'!$B$8:$L$8</c:f>
              <c:numCache>
                <c:formatCode>General</c:formatCode>
                <c:ptCount val="11"/>
                <c:pt idx="0">
                  <c:v>286</c:v>
                </c:pt>
                <c:pt idx="1">
                  <c:v>276</c:v>
                </c:pt>
                <c:pt idx="2">
                  <c:v>264</c:v>
                </c:pt>
                <c:pt idx="3">
                  <c:v>241</c:v>
                </c:pt>
                <c:pt idx="4">
                  <c:v>213</c:v>
                </c:pt>
                <c:pt idx="6">
                  <c:v>9</c:v>
                </c:pt>
                <c:pt idx="7">
                  <c:v>10</c:v>
                </c:pt>
                <c:pt idx="8">
                  <c:v>9</c:v>
                </c:pt>
                <c:pt idx="9">
                  <c:v>9</c:v>
                </c:pt>
                <c:pt idx="10">
                  <c:v>10</c:v>
                </c:pt>
              </c:numCache>
            </c:numRef>
          </c:val>
          <c:smooth val="0"/>
          <c:extLst>
            <c:ext xmlns:c16="http://schemas.microsoft.com/office/drawing/2014/chart" uri="{C3380CC4-5D6E-409C-BE32-E72D297353CC}">
              <c16:uniqueId val="{00000004-14DB-FC41-B357-DE18D804C5E4}"/>
            </c:ext>
          </c:extLst>
        </c:ser>
        <c:ser>
          <c:idx val="5"/>
          <c:order val="5"/>
          <c:tx>
            <c:strRef>
              <c:f>'G1'!$A$9</c:f>
              <c:strCache>
                <c:ptCount val="1"/>
                <c:pt idx="0">
                  <c:v>Llits en hospitals de mitjana i llarga estada</c:v>
                </c:pt>
              </c:strCache>
            </c:strRef>
          </c:tx>
          <c:spPr>
            <a:ln w="25200">
              <a:solidFill>
                <a:srgbClr val="FF66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'G1'!$B$2:$L$3</c:f>
              <c:multiLvlStrCache>
                <c:ptCount val="11"/>
                <c:lvl>
                  <c:pt idx="0">
                    <c:v>2017</c:v>
                  </c:pt>
                  <c:pt idx="1">
                    <c:v>2018</c:v>
                  </c:pt>
                  <c:pt idx="2">
                    <c:v>2019</c:v>
                  </c:pt>
                  <c:pt idx="3">
                    <c:v>2020*</c:v>
                  </c:pt>
                  <c:pt idx="4">
                    <c:v>2021*</c:v>
                  </c:pt>
                  <c:pt idx="6">
                    <c:v>2017</c:v>
                  </c:pt>
                  <c:pt idx="7">
                    <c:v>2018</c:v>
                  </c:pt>
                  <c:pt idx="8">
                    <c:v>2019</c:v>
                  </c:pt>
                  <c:pt idx="9">
                    <c:v>2020*</c:v>
                  </c:pt>
                  <c:pt idx="10">
                    <c:v>2021*</c:v>
                  </c:pt>
                </c:lvl>
                <c:lvl>
                  <c:pt idx="0">
                    <c:v>Públics</c:v>
                  </c:pt>
                  <c:pt idx="6">
                    <c:v>Privats</c:v>
                  </c:pt>
                </c:lvl>
              </c:multiLvlStrCache>
            </c:multiLvlStrRef>
          </c:cat>
          <c:val>
            <c:numRef>
              <c:f>'G1'!$B$9:$L$9</c:f>
              <c:numCache>
                <c:formatCode>General</c:formatCode>
                <c:ptCount val="11"/>
                <c:pt idx="0">
                  <c:v>104</c:v>
                </c:pt>
                <c:pt idx="1">
                  <c:v>112</c:v>
                </c:pt>
                <c:pt idx="2">
                  <c:v>107</c:v>
                </c:pt>
                <c:pt idx="3">
                  <c:v>96</c:v>
                </c:pt>
                <c:pt idx="4">
                  <c:v>100</c:v>
                </c:pt>
                <c:pt idx="6">
                  <c:v>131</c:v>
                </c:pt>
                <c:pt idx="7">
                  <c:v>152</c:v>
                </c:pt>
                <c:pt idx="8">
                  <c:v>145</c:v>
                </c:pt>
                <c:pt idx="9">
                  <c:v>130</c:v>
                </c:pt>
                <c:pt idx="10">
                  <c:v>61</c:v>
                </c:pt>
              </c:numCache>
            </c:numRef>
          </c:val>
          <c:smooth val="0"/>
          <c:extLst>
            <c:ext xmlns:c16="http://schemas.microsoft.com/office/drawing/2014/chart" uri="{C3380CC4-5D6E-409C-BE32-E72D297353CC}">
              <c16:uniqueId val="{00000005-14DB-FC41-B357-DE18D804C5E4}"/>
            </c:ext>
          </c:extLst>
        </c:ser>
        <c:dLbls>
          <c:showLegendKey val="0"/>
          <c:showVal val="0"/>
          <c:showCatName val="0"/>
          <c:showSerName val="0"/>
          <c:showPercent val="0"/>
          <c:showBubbleSize val="0"/>
        </c:dLbls>
        <c:hiLowLines>
          <c:spPr>
            <a:ln>
              <a:noFill/>
            </a:ln>
          </c:spPr>
        </c:hiLowLines>
        <c:smooth val="0"/>
        <c:axId val="106875904"/>
        <c:axId val="106517248"/>
      </c:lineChart>
      <c:catAx>
        <c:axId val="106875904"/>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800">
                <a:latin typeface="Arial" panose="020B0604020202020204" pitchFamily="34" charset="0"/>
                <a:cs typeface="Arial" panose="020B0604020202020204" pitchFamily="34" charset="0"/>
              </a:defRPr>
            </a:pPr>
            <a:endParaRPr lang="ca-ES"/>
          </a:p>
        </c:txPr>
        <c:crossAx val="106517248"/>
        <c:crosses val="autoZero"/>
        <c:auto val="1"/>
        <c:lblAlgn val="ctr"/>
        <c:lblOffset val="100"/>
        <c:noMultiLvlLbl val="1"/>
      </c:catAx>
      <c:valAx>
        <c:axId val="106517248"/>
        <c:scaling>
          <c:orientation val="minMax"/>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crossAx val="106875904"/>
        <c:crossesAt val="1"/>
        <c:crossBetween val="between"/>
      </c:valAx>
      <c:spPr>
        <a:noFill/>
        <a:ln w="12600">
          <a:solidFill>
            <a:srgbClr val="808080"/>
          </a:solidFill>
          <a:round/>
        </a:ln>
      </c:spPr>
    </c:plotArea>
    <c:legend>
      <c:legendPos val="t"/>
      <c:layout>
        <c:manualLayout>
          <c:xMode val="edge"/>
          <c:yMode val="edge"/>
          <c:x val="0.1178937286682287"/>
          <c:y val="0.11546778426890188"/>
          <c:w val="0.81016974656243501"/>
          <c:h val="9.2000677334688002E-2"/>
        </c:manualLayout>
      </c:layout>
      <c:overlay val="0"/>
      <c:spPr>
        <a:noFill/>
        <a:ln>
          <a:noFill/>
        </a:ln>
      </c:spPr>
      <c:txPr>
        <a:bodyPr/>
        <a:lstStyle/>
        <a:p>
          <a:pPr>
            <a:defRPr sz="800">
              <a:latin typeface="Arial" panose="020B0604020202020204" pitchFamily="34" charset="0"/>
              <a:cs typeface="Arial" panose="020B0604020202020204" pitchFamily="34" charset="0"/>
            </a:defRPr>
          </a:pPr>
          <a:endParaRPr lang="ca-ES"/>
        </a:p>
      </c:txPr>
    </c:legend>
    <c:plotVisOnly val="1"/>
    <c:dispBlanksAs val="gap"/>
    <c:showDLblsOverMax val="1"/>
  </c:chart>
  <c:spPr>
    <a:solidFill>
      <a:srgbClr val="FFFFFF"/>
    </a:solidFill>
    <a:ln>
      <a:solidFill>
        <a:srgbClr val="000000"/>
      </a:solidFill>
    </a:ln>
  </c:spPr>
  <c:txPr>
    <a:bodyPr/>
    <a:lstStyle/>
    <a:p>
      <a:pPr>
        <a:defRPr b="0" i="0">
          <a:latin typeface="Frutiger LT Std 57 Condensed" panose="020B0606020204020204" pitchFamily="34" charset="0"/>
        </a:defRPr>
      </a:pPr>
      <a:endParaRPr lang="ca-ES"/>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a:pPr>
            <a:r>
              <a:rPr lang="es-ES" sz="700"/>
              <a:t>Gràfic III-4.10.</a:t>
            </a:r>
          </a:p>
          <a:p>
            <a:pPr algn="ctr" rtl="0">
              <a:defRPr sz="700"/>
            </a:pPr>
            <a:r>
              <a:rPr lang="es-ES" sz="700"/>
              <a:t>Mortalitat per SIDA (casos)</a:t>
            </a:r>
          </a:p>
        </c:rich>
      </c:tx>
      <c:layout>
        <c:manualLayout>
          <c:xMode val="edge"/>
          <c:yMode val="edge"/>
          <c:x val="0.31735310429946256"/>
          <c:y val="3.741181557507623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'G10'!$B$2</c:f>
              <c:strCache>
                <c:ptCount val="1"/>
                <c:pt idx="0">
                  <c:v>Dones</c:v>
                </c:pt>
              </c:strCache>
            </c:strRef>
          </c:tx>
          <c:spPr>
            <a:solidFill>
              <a:schemeClr val="tx2"/>
            </a:solidFill>
            <a:ln>
              <a:solidFill>
                <a:schemeClr val="tx2"/>
              </a:solidFill>
            </a:ln>
          </c:spPr>
          <c:invertIfNegative val="0"/>
          <c:cat>
            <c:numRef>
              <c:f>'G10'!$A$3:$A$9</c:f>
              <c:numCache>
                <c:formatCode>General</c:formatCode>
                <c:ptCount val="7"/>
                <c:pt idx="0">
                  <c:v>2014</c:v>
                </c:pt>
                <c:pt idx="1">
                  <c:v>2015</c:v>
                </c:pt>
                <c:pt idx="2">
                  <c:v>2016</c:v>
                </c:pt>
                <c:pt idx="3">
                  <c:v>2017</c:v>
                </c:pt>
                <c:pt idx="4">
                  <c:v>2018</c:v>
                </c:pt>
                <c:pt idx="5">
                  <c:v>2019</c:v>
                </c:pt>
                <c:pt idx="6">
                  <c:v>2020</c:v>
                </c:pt>
              </c:numCache>
            </c:numRef>
          </c:cat>
          <c:val>
            <c:numRef>
              <c:f>'G10'!$B$3:$B$9</c:f>
              <c:numCache>
                <c:formatCode>0</c:formatCode>
                <c:ptCount val="7"/>
                <c:pt idx="0">
                  <c:v>6</c:v>
                </c:pt>
                <c:pt idx="1">
                  <c:v>6</c:v>
                </c:pt>
                <c:pt idx="2">
                  <c:v>4</c:v>
                </c:pt>
                <c:pt idx="3">
                  <c:v>4</c:v>
                </c:pt>
                <c:pt idx="4">
                  <c:v>2</c:v>
                </c:pt>
                <c:pt idx="5">
                  <c:v>2</c:v>
                </c:pt>
                <c:pt idx="6">
                  <c:v>1</c:v>
                </c:pt>
              </c:numCache>
            </c:numRef>
          </c:val>
          <c:extLst>
            <c:ext xmlns:c16="http://schemas.microsoft.com/office/drawing/2014/chart" uri="{C3380CC4-5D6E-409C-BE32-E72D297353CC}">
              <c16:uniqueId val="{00000000-E109-416A-9EC7-C2F5E96CB551}"/>
            </c:ext>
          </c:extLst>
        </c:ser>
        <c:ser>
          <c:idx val="1"/>
          <c:order val="1"/>
          <c:tx>
            <c:strRef>
              <c:f>'G10'!$C$2</c:f>
              <c:strCache>
                <c:ptCount val="1"/>
                <c:pt idx="0">
                  <c:v>Homes</c:v>
                </c:pt>
              </c:strCache>
            </c:strRef>
          </c:tx>
          <c:spPr>
            <a:solidFill>
              <a:schemeClr val="tx1">
                <a:lumMod val="50000"/>
                <a:lumOff val="50000"/>
              </a:schemeClr>
            </a:solidFill>
            <a:ln>
              <a:solidFill>
                <a:schemeClr val="tx1">
                  <a:lumMod val="50000"/>
                  <a:lumOff val="50000"/>
                </a:schemeClr>
              </a:solidFill>
            </a:ln>
          </c:spPr>
          <c:invertIfNegative val="0"/>
          <c:cat>
            <c:numRef>
              <c:f>'G10'!$A$3:$A$9</c:f>
              <c:numCache>
                <c:formatCode>General</c:formatCode>
                <c:ptCount val="7"/>
                <c:pt idx="0">
                  <c:v>2014</c:v>
                </c:pt>
                <c:pt idx="1">
                  <c:v>2015</c:v>
                </c:pt>
                <c:pt idx="2">
                  <c:v>2016</c:v>
                </c:pt>
                <c:pt idx="3">
                  <c:v>2017</c:v>
                </c:pt>
                <c:pt idx="4">
                  <c:v>2018</c:v>
                </c:pt>
                <c:pt idx="5">
                  <c:v>2019</c:v>
                </c:pt>
                <c:pt idx="6">
                  <c:v>2020</c:v>
                </c:pt>
              </c:numCache>
            </c:numRef>
          </c:cat>
          <c:val>
            <c:numRef>
              <c:f>'G10'!$C$3:$C$9</c:f>
              <c:numCache>
                <c:formatCode>0</c:formatCode>
                <c:ptCount val="7"/>
                <c:pt idx="0">
                  <c:v>16</c:v>
                </c:pt>
                <c:pt idx="1">
                  <c:v>17</c:v>
                </c:pt>
                <c:pt idx="2">
                  <c:v>9</c:v>
                </c:pt>
                <c:pt idx="3">
                  <c:v>18</c:v>
                </c:pt>
                <c:pt idx="4">
                  <c:v>11</c:v>
                </c:pt>
                <c:pt idx="5">
                  <c:v>11</c:v>
                </c:pt>
                <c:pt idx="6">
                  <c:v>12</c:v>
                </c:pt>
              </c:numCache>
            </c:numRef>
          </c:val>
          <c:extLst>
            <c:ext xmlns:c16="http://schemas.microsoft.com/office/drawing/2014/chart" uri="{C3380CC4-5D6E-409C-BE32-E72D297353CC}">
              <c16:uniqueId val="{00000001-E109-416A-9EC7-C2F5E96CB551}"/>
            </c:ext>
          </c:extLst>
        </c:ser>
        <c:dLbls>
          <c:showLegendKey val="0"/>
          <c:showVal val="0"/>
          <c:showCatName val="0"/>
          <c:showSerName val="0"/>
          <c:showPercent val="0"/>
          <c:showBubbleSize val="0"/>
        </c:dLbls>
        <c:gapWidth val="150"/>
        <c:shape val="box"/>
        <c:axId val="1639573087"/>
        <c:axId val="1"/>
        <c:axId val="0"/>
      </c:bar3DChart>
      <c:catAx>
        <c:axId val="1639573087"/>
        <c:scaling>
          <c:orientation val="minMax"/>
        </c:scaling>
        <c:delete val="0"/>
        <c:axPos val="b"/>
        <c:numFmt formatCode="General" sourceLinked="1"/>
        <c:majorTickMark val="out"/>
        <c:minorTickMark val="none"/>
        <c:tickLblPos val="nextTo"/>
        <c:txPr>
          <a:bodyPr rot="-5400000" vert="horz"/>
          <a:lstStyle/>
          <a:p>
            <a:pPr>
              <a:defRPr/>
            </a:pPr>
            <a:endParaRPr lang="ca-ES"/>
          </a:p>
        </c:txPr>
        <c:crossAx val="1"/>
        <c:crosses val="autoZero"/>
        <c:auto val="1"/>
        <c:lblAlgn val="ctr"/>
        <c:lblOffset val="100"/>
        <c:noMultiLvlLbl val="0"/>
      </c:catAx>
      <c:valAx>
        <c:axId val="1"/>
        <c:scaling>
          <c:orientation val="minMax"/>
        </c:scaling>
        <c:delete val="0"/>
        <c:axPos val="l"/>
        <c:numFmt formatCode="0" sourceLinked="0"/>
        <c:majorTickMark val="out"/>
        <c:minorTickMark val="none"/>
        <c:tickLblPos val="nextTo"/>
        <c:txPr>
          <a:bodyPr rot="0" vert="horz"/>
          <a:lstStyle/>
          <a:p>
            <a:pPr>
              <a:defRPr/>
            </a:pPr>
            <a:endParaRPr lang="ca-ES"/>
          </a:p>
        </c:txPr>
        <c:crossAx val="1639573087"/>
        <c:crosses val="autoZero"/>
        <c:crossBetween val="between"/>
        <c:majorUnit val="4"/>
      </c:valAx>
      <c:spPr>
        <a:noFill/>
        <a:ln w="25400">
          <a:noFill/>
        </a:ln>
      </c:spPr>
    </c:plotArea>
    <c:legend>
      <c:legendPos val="r"/>
      <c:layout>
        <c:manualLayout>
          <c:xMode val="edge"/>
          <c:yMode val="edge"/>
          <c:x val="0.74319596769153851"/>
          <c:y val="0.21099896833705034"/>
          <c:w val="0.22554524434445694"/>
          <c:h val="7.9006038262558226E-2"/>
        </c:manualLayout>
      </c:layout>
      <c:overlay val="0"/>
      <c:spPr>
        <a:ln>
          <a:solidFill>
            <a:schemeClr val="accent1"/>
          </a:solidFill>
        </a:ln>
      </c:spPr>
    </c:legend>
    <c:plotVisOnly val="1"/>
    <c:dispBlanksAs val="gap"/>
    <c:showDLblsOverMax val="0"/>
  </c:chart>
  <c:txPr>
    <a:bodyPr/>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ca-ES"/>
    </a:p>
  </c:txPr>
  <c:printSettings>
    <c:headerFooter/>
    <c:pageMargins b="0.75000000000000022" l="0.70000000000000018" r="0.70000000000000018" t="0.75000000000000022" header="0.3000000000000001" footer="0.3000000000000001"/>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b="0"/>
            </a:pPr>
            <a:r>
              <a:rPr lang="es-ES" sz="700" b="0"/>
              <a:t>Gràfic III-4.11.</a:t>
            </a:r>
          </a:p>
          <a:p>
            <a:pPr algn="ctr" rtl="0">
              <a:defRPr sz="700" b="0"/>
            </a:pPr>
            <a:r>
              <a:rPr lang="es-ES" sz="700" b="0"/>
              <a:t>Percentatges de mortalitat per malalties respiratòries</a:t>
            </a:r>
          </a:p>
          <a:p>
            <a:pPr algn="ctr" rtl="0">
              <a:defRPr sz="700" b="0"/>
            </a:pPr>
            <a:endParaRPr lang="es-ES" sz="700" b="0"/>
          </a:p>
        </c:rich>
      </c:tx>
      <c:layout>
        <c:manualLayout>
          <c:xMode val="edge"/>
          <c:yMode val="edge"/>
          <c:x val="0.17641344127758679"/>
          <c:y val="5.9653179647724756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3"/>
          <c:order val="0"/>
          <c:tx>
            <c:strRef>
              <c:f>'G11'!$B$15:$C$15</c:f>
              <c:strCache>
                <c:ptCount val="1"/>
                <c:pt idx="0">
                  <c:v>Dones</c:v>
                </c:pt>
              </c:strCache>
            </c:strRef>
          </c:tx>
          <c:spPr>
            <a:solidFill>
              <a:schemeClr val="tx2"/>
            </a:solidFill>
          </c:spPr>
          <c:invertIfNegative val="0"/>
          <c:cat>
            <c:strRef>
              <c:f>'G11'!$A$17:$A$21</c:f>
              <c:strCache>
                <c:ptCount val="5"/>
                <c:pt idx="0">
                  <c:v>Grip</c:v>
                </c:pt>
                <c:pt idx="1">
                  <c:v>Pneumònia</c:v>
                </c:pt>
                <c:pt idx="2">
                  <c:v>Malatia crònica de les vies inferiors</c:v>
                </c:pt>
                <c:pt idx="3">
                  <c:v>Asma</c:v>
                </c:pt>
                <c:pt idx="4">
                  <c:v>Insuficiència respiratòria</c:v>
                </c:pt>
              </c:strCache>
            </c:strRef>
          </c:cat>
          <c:val>
            <c:numRef>
              <c:f>'G11'!$C$17:$C$21</c:f>
              <c:numCache>
                <c:formatCode>0.0</c:formatCode>
                <c:ptCount val="5"/>
                <c:pt idx="0">
                  <c:v>2.5316455696202533</c:v>
                </c:pt>
                <c:pt idx="1">
                  <c:v>37.974683544303801</c:v>
                </c:pt>
                <c:pt idx="2">
                  <c:v>41.77215189873418</c:v>
                </c:pt>
                <c:pt idx="3">
                  <c:v>5.6962025316455698</c:v>
                </c:pt>
                <c:pt idx="4">
                  <c:v>12.025316455696203</c:v>
                </c:pt>
              </c:numCache>
            </c:numRef>
          </c:val>
          <c:extLst>
            <c:ext xmlns:c16="http://schemas.microsoft.com/office/drawing/2014/chart" uri="{C3380CC4-5D6E-409C-BE32-E72D297353CC}">
              <c16:uniqueId val="{00000000-7BED-4508-8371-D60245133CE3}"/>
            </c:ext>
          </c:extLst>
        </c:ser>
        <c:ser>
          <c:idx val="0"/>
          <c:order val="1"/>
          <c:tx>
            <c:strRef>
              <c:f>'G11'!$D$15:$E$15</c:f>
              <c:strCache>
                <c:ptCount val="1"/>
                <c:pt idx="0">
                  <c:v>Homes</c:v>
                </c:pt>
              </c:strCache>
            </c:strRef>
          </c:tx>
          <c:spPr>
            <a:solidFill>
              <a:schemeClr val="tx1">
                <a:lumMod val="50000"/>
                <a:lumOff val="50000"/>
              </a:schemeClr>
            </a:solidFill>
          </c:spPr>
          <c:invertIfNegative val="0"/>
          <c:cat>
            <c:strRef>
              <c:f>'G11'!$A$17:$A$21</c:f>
              <c:strCache>
                <c:ptCount val="5"/>
                <c:pt idx="0">
                  <c:v>Grip</c:v>
                </c:pt>
                <c:pt idx="1">
                  <c:v>Pneumònia</c:v>
                </c:pt>
                <c:pt idx="2">
                  <c:v>Malatia crònica de les vies inferiors</c:v>
                </c:pt>
                <c:pt idx="3">
                  <c:v>Asma</c:v>
                </c:pt>
                <c:pt idx="4">
                  <c:v>Insuficiència respiratòria</c:v>
                </c:pt>
              </c:strCache>
            </c:strRef>
          </c:cat>
          <c:val>
            <c:numRef>
              <c:f>'G11'!$E$17:$E$21</c:f>
              <c:numCache>
                <c:formatCode>0.0</c:formatCode>
                <c:ptCount val="5"/>
                <c:pt idx="0">
                  <c:v>2.1021021021021022</c:v>
                </c:pt>
                <c:pt idx="1">
                  <c:v>24.024024024024023</c:v>
                </c:pt>
                <c:pt idx="2">
                  <c:v>61.861861861861868</c:v>
                </c:pt>
                <c:pt idx="3">
                  <c:v>1.2012012012012012</c:v>
                </c:pt>
                <c:pt idx="4">
                  <c:v>10.810810810810811</c:v>
                </c:pt>
              </c:numCache>
            </c:numRef>
          </c:val>
          <c:extLst>
            <c:ext xmlns:c16="http://schemas.microsoft.com/office/drawing/2014/chart" uri="{C3380CC4-5D6E-409C-BE32-E72D297353CC}">
              <c16:uniqueId val="{00000001-7BED-4508-8371-D60245133CE3}"/>
            </c:ext>
          </c:extLst>
        </c:ser>
        <c:dLbls>
          <c:showLegendKey val="0"/>
          <c:showVal val="0"/>
          <c:showCatName val="0"/>
          <c:showSerName val="0"/>
          <c:showPercent val="0"/>
          <c:showBubbleSize val="0"/>
        </c:dLbls>
        <c:gapWidth val="150"/>
        <c:shape val="box"/>
        <c:axId val="1639576415"/>
        <c:axId val="1"/>
        <c:axId val="0"/>
      </c:bar3DChart>
      <c:catAx>
        <c:axId val="1639576415"/>
        <c:scaling>
          <c:orientation val="minMax"/>
        </c:scaling>
        <c:delete val="0"/>
        <c:axPos val="b"/>
        <c:numFmt formatCode="General" sourceLinked="1"/>
        <c:majorTickMark val="out"/>
        <c:minorTickMark val="none"/>
        <c:tickLblPos val="nextTo"/>
        <c:txPr>
          <a:bodyPr rot="-5400000" vert="horz"/>
          <a:lstStyle/>
          <a:p>
            <a:pPr>
              <a:defRPr/>
            </a:pPr>
            <a:endParaRPr lang="ca-ES"/>
          </a:p>
        </c:txPr>
        <c:crossAx val="1"/>
        <c:crosses val="autoZero"/>
        <c:auto val="0"/>
        <c:lblAlgn val="ctr"/>
        <c:lblOffset val="100"/>
        <c:noMultiLvlLbl val="0"/>
      </c:catAx>
      <c:valAx>
        <c:axId val="1"/>
        <c:scaling>
          <c:orientation val="minMax"/>
        </c:scaling>
        <c:delete val="0"/>
        <c:axPos val="l"/>
        <c:numFmt formatCode="0" sourceLinked="0"/>
        <c:majorTickMark val="out"/>
        <c:minorTickMark val="none"/>
        <c:tickLblPos val="nextTo"/>
        <c:crossAx val="1639576415"/>
        <c:crosses val="autoZero"/>
        <c:crossBetween val="between"/>
      </c:valAx>
      <c:spPr>
        <a:noFill/>
        <a:ln w="25400">
          <a:noFill/>
        </a:ln>
      </c:spPr>
    </c:plotArea>
    <c:legend>
      <c:legendPos val="r"/>
      <c:layout>
        <c:manualLayout>
          <c:xMode val="edge"/>
          <c:yMode val="edge"/>
          <c:x val="0.67997855901815085"/>
          <c:y val="0.24777693450969232"/>
          <c:w val="0.22060404421278326"/>
          <c:h val="0.10135186414951144"/>
        </c:manualLayout>
      </c:layout>
      <c:overlay val="0"/>
      <c:spPr>
        <a:ln>
          <a:solidFill>
            <a:schemeClr val="accent1"/>
          </a:solidFill>
        </a:ln>
      </c:spPr>
    </c:legend>
    <c:plotVisOnly val="1"/>
    <c:dispBlanksAs val="gap"/>
    <c:showDLblsOverMax val="0"/>
  </c:chart>
  <c:txPr>
    <a:bodyPr/>
    <a:lstStyle/>
    <a:p>
      <a:pPr>
        <a:defRPr sz="800">
          <a:latin typeface="Arial" panose="020B0604020202020204" pitchFamily="34" charset="0"/>
          <a:cs typeface="Arial" panose="020B0604020202020204" pitchFamily="34" charset="0"/>
        </a:defRPr>
      </a:pPr>
      <a:endParaRPr lang="ca-ES"/>
    </a:p>
  </c:txPr>
  <c:printSettings>
    <c:headerFooter/>
    <c:pageMargins b="0.75000000000000389" l="0.70000000000000062" r="0.70000000000000062" t="0.75000000000000389"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b="0"/>
            </a:pPr>
            <a:r>
              <a:rPr lang="es-ES" sz="700" b="0"/>
              <a:t>Gràfic III-4.12.</a:t>
            </a:r>
          </a:p>
          <a:p>
            <a:pPr algn="ctr" rtl="0">
              <a:defRPr sz="700" b="0"/>
            </a:pPr>
            <a:r>
              <a:rPr lang="es-ES" sz="700" b="0"/>
              <a:t>Percentatges de mortalitat per causes externes</a:t>
            </a:r>
          </a:p>
          <a:p>
            <a:pPr algn="ctr" rtl="0">
              <a:defRPr sz="700" b="0"/>
            </a:pPr>
            <a:endParaRPr lang="es-ES" sz="700" b="0"/>
          </a:p>
        </c:rich>
      </c:tx>
      <c:layout>
        <c:manualLayout>
          <c:xMode val="edge"/>
          <c:yMode val="edge"/>
          <c:x val="0.11772803324055793"/>
          <c:y val="4.4592969726951676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3"/>
          <c:order val="0"/>
          <c:tx>
            <c:v>Dones</c:v>
          </c:tx>
          <c:spPr>
            <a:solidFill>
              <a:schemeClr val="tx2"/>
            </a:solidFill>
          </c:spPr>
          <c:invertIfNegative val="0"/>
          <c:cat>
            <c:strRef>
              <c:f>'G12'!$A$4:$A$14</c:f>
              <c:strCache>
                <c:ptCount val="11"/>
                <c:pt idx="0">
                  <c:v>Accidents de trànsit </c:v>
                </c:pt>
                <c:pt idx="1">
                  <c:v>Altres accidents de transport</c:v>
                </c:pt>
                <c:pt idx="2">
                  <c:v>Caigudes accidentals</c:v>
                </c:pt>
                <c:pt idx="3">
                  <c:v>Ofegament, submersió i sufocació</c:v>
                </c:pt>
                <c:pt idx="4">
                  <c:v>Accidents per foc i fum</c:v>
                </c:pt>
                <c:pt idx="5">
                  <c:v>Enverinament per psicofàrmacs/drogues</c:v>
                </c:pt>
                <c:pt idx="6">
                  <c:v>Altres enverinaments accidentals</c:v>
                </c:pt>
                <c:pt idx="7">
                  <c:v>Altres accidents</c:v>
                </c:pt>
                <c:pt idx="8">
                  <c:v>Suïcidi</c:v>
                </c:pt>
                <c:pt idx="9">
                  <c:v>Agressions (homicidi)</c:v>
                </c:pt>
                <c:pt idx="10">
                  <c:v>Complicacions de l'atenció mèdica i quirúrgica</c:v>
                </c:pt>
              </c:strCache>
            </c:strRef>
          </c:cat>
          <c:val>
            <c:numRef>
              <c:f>'G12'!$C$4:$C$14</c:f>
              <c:numCache>
                <c:formatCode>0.0</c:formatCode>
                <c:ptCount val="11"/>
                <c:pt idx="0">
                  <c:v>3.5398230088495577</c:v>
                </c:pt>
                <c:pt idx="1">
                  <c:v>0</c:v>
                </c:pt>
                <c:pt idx="2">
                  <c:v>18.584070796460178</c:v>
                </c:pt>
                <c:pt idx="3">
                  <c:v>27.43362831858407</c:v>
                </c:pt>
                <c:pt idx="4">
                  <c:v>1.7699115044247788</c:v>
                </c:pt>
                <c:pt idx="5">
                  <c:v>10.619469026548673</c:v>
                </c:pt>
                <c:pt idx="6">
                  <c:v>0.88495575221238942</c:v>
                </c:pt>
                <c:pt idx="7">
                  <c:v>15.044247787610621</c:v>
                </c:pt>
                <c:pt idx="8">
                  <c:v>14.159292035398231</c:v>
                </c:pt>
                <c:pt idx="9">
                  <c:v>3.5398230088495577</c:v>
                </c:pt>
                <c:pt idx="10">
                  <c:v>2.6548672566371683</c:v>
                </c:pt>
              </c:numCache>
            </c:numRef>
          </c:val>
          <c:extLst>
            <c:ext xmlns:c16="http://schemas.microsoft.com/office/drawing/2014/chart" uri="{C3380CC4-5D6E-409C-BE32-E72D297353CC}">
              <c16:uniqueId val="{00000000-A82B-4B30-B85F-7985FB83DF90}"/>
            </c:ext>
          </c:extLst>
        </c:ser>
        <c:ser>
          <c:idx val="0"/>
          <c:order val="1"/>
          <c:tx>
            <c:v>Homes</c:v>
          </c:tx>
          <c:spPr>
            <a:solidFill>
              <a:schemeClr val="tx1">
                <a:lumMod val="50000"/>
                <a:lumOff val="50000"/>
              </a:schemeClr>
            </a:solidFill>
          </c:spPr>
          <c:invertIfNegative val="0"/>
          <c:cat>
            <c:strRef>
              <c:f>'G12'!$A$4:$A$14</c:f>
              <c:strCache>
                <c:ptCount val="11"/>
                <c:pt idx="0">
                  <c:v>Accidents de trànsit </c:v>
                </c:pt>
                <c:pt idx="1">
                  <c:v>Altres accidents de transport</c:v>
                </c:pt>
                <c:pt idx="2">
                  <c:v>Caigudes accidentals</c:v>
                </c:pt>
                <c:pt idx="3">
                  <c:v>Ofegament, submersió i sufocació</c:v>
                </c:pt>
                <c:pt idx="4">
                  <c:v>Accidents per foc i fum</c:v>
                </c:pt>
                <c:pt idx="5">
                  <c:v>Enverinament per psicofàrmacs/drogues</c:v>
                </c:pt>
                <c:pt idx="6">
                  <c:v>Altres enverinaments accidentals</c:v>
                </c:pt>
                <c:pt idx="7">
                  <c:v>Altres accidents</c:v>
                </c:pt>
                <c:pt idx="8">
                  <c:v>Suïcidi</c:v>
                </c:pt>
                <c:pt idx="9">
                  <c:v>Agressions (homicidi)</c:v>
                </c:pt>
                <c:pt idx="10">
                  <c:v>Complicacions de l'atenció mèdica i quirúrgica</c:v>
                </c:pt>
              </c:strCache>
            </c:strRef>
          </c:cat>
          <c:val>
            <c:numRef>
              <c:f>'G12'!$E$4:$E$14</c:f>
              <c:numCache>
                <c:formatCode>0.0</c:formatCode>
                <c:ptCount val="11"/>
                <c:pt idx="0">
                  <c:v>13.445378151260504</c:v>
                </c:pt>
                <c:pt idx="1">
                  <c:v>1.2605042016806722</c:v>
                </c:pt>
                <c:pt idx="2">
                  <c:v>14.285714285714285</c:v>
                </c:pt>
                <c:pt idx="3">
                  <c:v>12.184873949579831</c:v>
                </c:pt>
                <c:pt idx="4">
                  <c:v>1.2605042016806722</c:v>
                </c:pt>
                <c:pt idx="5">
                  <c:v>10.084033613445378</c:v>
                </c:pt>
                <c:pt idx="6">
                  <c:v>2.5210084033613445</c:v>
                </c:pt>
                <c:pt idx="7">
                  <c:v>12.184873949579831</c:v>
                </c:pt>
                <c:pt idx="8">
                  <c:v>29.831932773109244</c:v>
                </c:pt>
                <c:pt idx="9">
                  <c:v>1.2605042016806722</c:v>
                </c:pt>
                <c:pt idx="10">
                  <c:v>0.42016806722689076</c:v>
                </c:pt>
              </c:numCache>
            </c:numRef>
          </c:val>
          <c:extLst>
            <c:ext xmlns:c16="http://schemas.microsoft.com/office/drawing/2014/chart" uri="{C3380CC4-5D6E-409C-BE32-E72D297353CC}">
              <c16:uniqueId val="{00000001-A82B-4B30-B85F-7985FB83DF90}"/>
            </c:ext>
          </c:extLst>
        </c:ser>
        <c:dLbls>
          <c:showLegendKey val="0"/>
          <c:showVal val="0"/>
          <c:showCatName val="0"/>
          <c:showSerName val="0"/>
          <c:showPercent val="0"/>
          <c:showBubbleSize val="0"/>
        </c:dLbls>
        <c:gapWidth val="150"/>
        <c:shape val="box"/>
        <c:axId val="1639571423"/>
        <c:axId val="1"/>
        <c:axId val="0"/>
      </c:bar3DChart>
      <c:catAx>
        <c:axId val="1639571423"/>
        <c:scaling>
          <c:orientation val="minMax"/>
        </c:scaling>
        <c:delete val="0"/>
        <c:axPos val="b"/>
        <c:numFmt formatCode="General" sourceLinked="1"/>
        <c:majorTickMark val="out"/>
        <c:minorTickMark val="none"/>
        <c:tickLblPos val="nextTo"/>
        <c:txPr>
          <a:bodyPr rot="-5400000" vert="horz"/>
          <a:lstStyle/>
          <a:p>
            <a:pPr>
              <a:defRPr/>
            </a:pPr>
            <a:endParaRPr lang="ca-ES"/>
          </a:p>
        </c:txPr>
        <c:crossAx val="1"/>
        <c:crosses val="autoZero"/>
        <c:auto val="0"/>
        <c:lblAlgn val="ctr"/>
        <c:lblOffset val="100"/>
        <c:noMultiLvlLbl val="0"/>
      </c:catAx>
      <c:valAx>
        <c:axId val="1"/>
        <c:scaling>
          <c:orientation val="minMax"/>
        </c:scaling>
        <c:delete val="0"/>
        <c:axPos val="l"/>
        <c:numFmt formatCode="0" sourceLinked="0"/>
        <c:majorTickMark val="out"/>
        <c:minorTickMark val="none"/>
        <c:tickLblPos val="nextTo"/>
        <c:crossAx val="1639571423"/>
        <c:crosses val="autoZero"/>
        <c:crossBetween val="between"/>
      </c:valAx>
      <c:spPr>
        <a:noFill/>
        <a:ln w="25400">
          <a:noFill/>
        </a:ln>
      </c:spPr>
    </c:plotArea>
    <c:legend>
      <c:legendPos val="r"/>
      <c:layout>
        <c:manualLayout>
          <c:xMode val="edge"/>
          <c:yMode val="edge"/>
          <c:x val="0.7410114228679161"/>
          <c:y val="0.13230936593452133"/>
          <c:w val="0.21356179069165651"/>
          <c:h val="0.106210111893908"/>
        </c:manualLayout>
      </c:layout>
      <c:overlay val="0"/>
      <c:spPr>
        <a:ln>
          <a:solidFill>
            <a:schemeClr val="accent1"/>
          </a:solidFill>
        </a:ln>
      </c:spPr>
    </c:legend>
    <c:plotVisOnly val="1"/>
    <c:dispBlanksAs val="gap"/>
    <c:showDLblsOverMax val="0"/>
  </c:chart>
  <c:txPr>
    <a:bodyPr/>
    <a:lstStyle/>
    <a:p>
      <a:pPr>
        <a:defRPr sz="800">
          <a:latin typeface="Arial" panose="020B0604020202020204" pitchFamily="34" charset="0"/>
          <a:cs typeface="Arial" panose="020B0604020202020204" pitchFamily="34" charset="0"/>
        </a:defRPr>
      </a:pPr>
      <a:endParaRPr lang="ca-ES"/>
    </a:p>
  </c:txPr>
  <c:printSettings>
    <c:headerFooter/>
    <c:pageMargins b="0.75000000000000389" l="0.70000000000000062" r="0.70000000000000062" t="0.7500000000000038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rtl="0">
              <a:defRPr sz="700" b="0"/>
            </a:pPr>
            <a:r>
              <a:rPr lang="es-ES" sz="700" b="0"/>
              <a:t>Gràfic III-4.13.</a:t>
            </a:r>
          </a:p>
          <a:p>
            <a:pPr algn="ctr" rtl="0">
              <a:defRPr sz="700" b="0"/>
            </a:pPr>
            <a:r>
              <a:rPr lang="es-ES" sz="700" b="0"/>
              <a:t>Interrupcions voluntàries de l'embaràs</a:t>
            </a:r>
          </a:p>
          <a:p>
            <a:pPr algn="ctr" rtl="0">
              <a:defRPr sz="700" b="0"/>
            </a:pPr>
            <a:r>
              <a:rPr lang="es-ES" sz="700" b="0"/>
              <a:t>taxes per 1.000 dones</a:t>
            </a:r>
          </a:p>
        </c:rich>
      </c:tx>
      <c:layout>
        <c:manualLayout>
          <c:xMode val="edge"/>
          <c:yMode val="edge"/>
          <c:x val="0.29981949458483753"/>
          <c:y val="2.8901734104046242E-2"/>
        </c:manualLayout>
      </c:layout>
      <c:overlay val="0"/>
      <c:spPr>
        <a:noFill/>
        <a:ln w="25400">
          <a:noFill/>
        </a:ln>
      </c:spPr>
    </c:title>
    <c:autoTitleDeleted val="0"/>
    <c:view3D>
      <c:rotX val="15"/>
      <c:rotY val="20"/>
      <c:depthPercent val="100"/>
      <c:rAngAx val="1"/>
    </c:view3D>
    <c:floor>
      <c:thickness val="0"/>
      <c:spPr>
        <a:noFill/>
        <a:ln w="9525">
          <a:noFill/>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strRef>
              <c:f>'G13'!$A$3</c:f>
              <c:strCache>
                <c:ptCount val="1"/>
                <c:pt idx="0">
                  <c:v>15-19 anys</c:v>
                </c:pt>
              </c:strCache>
            </c:strRef>
          </c:tx>
          <c:spPr>
            <a:solidFill>
              <a:srgbClr val="4F81BD"/>
            </a:solidFill>
            <a:ln w="25400">
              <a:noFill/>
            </a:ln>
          </c:spPr>
          <c:invertIfNegative val="0"/>
          <c:cat>
            <c:numRef>
              <c:f>'G13'!$B$2:$K$2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'G13'!$B$3:$K$3</c:f>
              <c:numCache>
                <c:formatCode>0.0</c:formatCode>
                <c:ptCount val="10"/>
                <c:pt idx="0">
                  <c:v>14.195095536474046</c:v>
                </c:pt>
                <c:pt idx="1">
                  <c:v>13.339087449488014</c:v>
                </c:pt>
                <c:pt idx="2">
                  <c:v>12.296881862099253</c:v>
                </c:pt>
                <c:pt idx="3">
                  <c:v>9.732555801327166</c:v>
                </c:pt>
                <c:pt idx="4">
                  <c:v>10.847025043866646</c:v>
                </c:pt>
                <c:pt idx="5">
                  <c:v>11.139876049266494</c:v>
                </c:pt>
                <c:pt idx="6">
                  <c:v>10.564593301435407</c:v>
                </c:pt>
                <c:pt idx="7">
                  <c:v>10.073774482267909</c:v>
                </c:pt>
                <c:pt idx="8">
                  <c:v>11.4</c:v>
                </c:pt>
                <c:pt idx="9" formatCode="General">
                  <c:v>9.1</c:v>
                </c:pt>
              </c:numCache>
            </c:numRef>
          </c:val>
          <c:extLst>
            <c:ext xmlns:c16="http://schemas.microsoft.com/office/drawing/2014/chart" uri="{C3380CC4-5D6E-409C-BE32-E72D297353CC}">
              <c16:uniqueId val="{00000000-051D-4A02-AF22-1B1B12857B67}"/>
            </c:ext>
          </c:extLst>
        </c:ser>
        <c:ser>
          <c:idx val="1"/>
          <c:order val="1"/>
          <c:tx>
            <c:strRef>
              <c:f>'G13'!$A$4</c:f>
              <c:strCache>
                <c:ptCount val="1"/>
                <c:pt idx="0">
                  <c:v>20-24 anys</c:v>
                </c:pt>
              </c:strCache>
            </c:strRef>
          </c:tx>
          <c:spPr>
            <a:solidFill>
              <a:srgbClr val="C0504D"/>
            </a:solidFill>
            <a:ln w="25400">
              <a:noFill/>
            </a:ln>
          </c:spPr>
          <c:invertIfNegative val="0"/>
          <c:cat>
            <c:numRef>
              <c:f>'G13'!$B$2:$K$2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'G13'!$B$4:$K$4</c:f>
              <c:numCache>
                <c:formatCode>0.0</c:formatCode>
                <c:ptCount val="10"/>
                <c:pt idx="0">
                  <c:v>22.615350835921081</c:v>
                </c:pt>
                <c:pt idx="1">
                  <c:v>20.599250936329589</c:v>
                </c:pt>
                <c:pt idx="2">
                  <c:v>21.551440057997759</c:v>
                </c:pt>
                <c:pt idx="3">
                  <c:v>18.782667341089191</c:v>
                </c:pt>
                <c:pt idx="4">
                  <c:v>20.766827995743657</c:v>
                </c:pt>
                <c:pt idx="5">
                  <c:v>20.686773002716446</c:v>
                </c:pt>
                <c:pt idx="6">
                  <c:v>21.805768426919325</c:v>
                </c:pt>
                <c:pt idx="7">
                  <c:v>22.59202878494326</c:v>
                </c:pt>
                <c:pt idx="8">
                  <c:v>20.8</c:v>
                </c:pt>
                <c:pt idx="9" formatCode="General">
                  <c:v>17.2</c:v>
                </c:pt>
              </c:numCache>
            </c:numRef>
          </c:val>
          <c:extLst>
            <c:ext xmlns:c16="http://schemas.microsoft.com/office/drawing/2014/chart" uri="{C3380CC4-5D6E-409C-BE32-E72D297353CC}">
              <c16:uniqueId val="{00000001-051D-4A02-AF22-1B1B12857B67}"/>
            </c:ext>
          </c:extLst>
        </c:ser>
        <c:ser>
          <c:idx val="2"/>
          <c:order val="2"/>
          <c:tx>
            <c:strRef>
              <c:f>'G13'!$A$5</c:f>
              <c:strCache>
                <c:ptCount val="1"/>
                <c:pt idx="0">
                  <c:v>25-29 anys</c:v>
                </c:pt>
              </c:strCache>
            </c:strRef>
          </c:tx>
          <c:spPr>
            <a:solidFill>
              <a:srgbClr val="9BBB59"/>
            </a:solidFill>
            <a:ln w="25400">
              <a:noFill/>
            </a:ln>
          </c:spPr>
          <c:invertIfNegative val="0"/>
          <c:cat>
            <c:numRef>
              <c:f>'G13'!$B$2:$K$2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'G13'!$B$5:$K$5</c:f>
              <c:numCache>
                <c:formatCode>0.0</c:formatCode>
                <c:ptCount val="10"/>
                <c:pt idx="0">
                  <c:v>20.104487358895419</c:v>
                </c:pt>
                <c:pt idx="1">
                  <c:v>18.166404263049532</c:v>
                </c:pt>
                <c:pt idx="2">
                  <c:v>16.434828709196939</c:v>
                </c:pt>
                <c:pt idx="3">
                  <c:v>17.231911722406714</c:v>
                </c:pt>
                <c:pt idx="4">
                  <c:v>18.251319048131798</c:v>
                </c:pt>
                <c:pt idx="5">
                  <c:v>18.904267906771967</c:v>
                </c:pt>
                <c:pt idx="6">
                  <c:v>20.364800353210629</c:v>
                </c:pt>
                <c:pt idx="7">
                  <c:v>22.311040543130115</c:v>
                </c:pt>
                <c:pt idx="8">
                  <c:v>21.7</c:v>
                </c:pt>
                <c:pt idx="9" formatCode="General">
                  <c:v>17.899999999999999</c:v>
                </c:pt>
              </c:numCache>
            </c:numRef>
          </c:val>
          <c:extLst>
            <c:ext xmlns:c16="http://schemas.microsoft.com/office/drawing/2014/chart" uri="{C3380CC4-5D6E-409C-BE32-E72D297353CC}">
              <c16:uniqueId val="{00000002-051D-4A02-AF22-1B1B12857B67}"/>
            </c:ext>
          </c:extLst>
        </c:ser>
        <c:ser>
          <c:idx val="3"/>
          <c:order val="3"/>
          <c:tx>
            <c:strRef>
              <c:f>'G13'!$A$6</c:f>
              <c:strCache>
                <c:ptCount val="1"/>
                <c:pt idx="0">
                  <c:v>30-34 anys</c:v>
                </c:pt>
              </c:strCache>
            </c:strRef>
          </c:tx>
          <c:spPr>
            <a:solidFill>
              <a:srgbClr val="8064A2"/>
            </a:solidFill>
            <a:ln w="25400">
              <a:noFill/>
            </a:ln>
          </c:spPr>
          <c:invertIfNegative val="0"/>
          <c:cat>
            <c:numRef>
              <c:f>'G13'!$B$2:$K$2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'G13'!$B$6:$K$6</c:f>
              <c:numCache>
                <c:formatCode>0.0</c:formatCode>
                <c:ptCount val="10"/>
                <c:pt idx="0">
                  <c:v>15.356855669092122</c:v>
                </c:pt>
                <c:pt idx="1">
                  <c:v>13.528030875741058</c:v>
                </c:pt>
                <c:pt idx="2">
                  <c:v>15.901386748844375</c:v>
                </c:pt>
                <c:pt idx="3">
                  <c:v>15.239850816650234</c:v>
                </c:pt>
                <c:pt idx="4">
                  <c:v>14.403428546181544</c:v>
                </c:pt>
                <c:pt idx="5">
                  <c:v>15.294010226442659</c:v>
                </c:pt>
                <c:pt idx="6">
                  <c:v>16.789996253278382</c:v>
                </c:pt>
                <c:pt idx="7">
                  <c:v>17.087526105942661</c:v>
                </c:pt>
                <c:pt idx="8">
                  <c:v>17.2</c:v>
                </c:pt>
                <c:pt idx="9" formatCode="General">
                  <c:v>15.8</c:v>
                </c:pt>
              </c:numCache>
            </c:numRef>
          </c:val>
          <c:extLst>
            <c:ext xmlns:c16="http://schemas.microsoft.com/office/drawing/2014/chart" uri="{C3380CC4-5D6E-409C-BE32-E72D297353CC}">
              <c16:uniqueId val="{00000003-051D-4A02-AF22-1B1B12857B67}"/>
            </c:ext>
          </c:extLst>
        </c:ser>
        <c:ser>
          <c:idx val="4"/>
          <c:order val="4"/>
          <c:tx>
            <c:strRef>
              <c:f>'G13'!$A$8</c:f>
              <c:strCache>
                <c:ptCount val="1"/>
                <c:pt idx="0">
                  <c:v>40-44 anys</c:v>
                </c:pt>
              </c:strCache>
            </c:strRef>
          </c:tx>
          <c:spPr>
            <a:solidFill>
              <a:srgbClr val="4BACC6"/>
            </a:solidFill>
            <a:ln w="25400">
              <a:noFill/>
            </a:ln>
          </c:spPr>
          <c:invertIfNegative val="0"/>
          <c:cat>
            <c:numRef>
              <c:f>'G13'!$B$2:$K$2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'G13'!$B$7:$K$7</c:f>
              <c:numCache>
                <c:formatCode>0.0</c:formatCode>
                <c:ptCount val="10"/>
                <c:pt idx="0">
                  <c:v>12.076423936553713</c:v>
                </c:pt>
                <c:pt idx="1">
                  <c:v>9.2031246894193881</c:v>
                </c:pt>
                <c:pt idx="2">
                  <c:v>10.581272542494471</c:v>
                </c:pt>
                <c:pt idx="3">
                  <c:v>10.304533994957781</c:v>
                </c:pt>
                <c:pt idx="4">
                  <c:v>12.008623642481513</c:v>
                </c:pt>
                <c:pt idx="5">
                  <c:v>11.602434077079108</c:v>
                </c:pt>
                <c:pt idx="6">
                  <c:v>12.468776872363948</c:v>
                </c:pt>
                <c:pt idx="7">
                  <c:v>12.771154164596787</c:v>
                </c:pt>
                <c:pt idx="8">
                  <c:v>12.7</c:v>
                </c:pt>
                <c:pt idx="9" formatCode="General">
                  <c:v>10.199999999999999</c:v>
                </c:pt>
              </c:numCache>
            </c:numRef>
          </c:val>
          <c:extLst>
            <c:ext xmlns:c16="http://schemas.microsoft.com/office/drawing/2014/chart" uri="{C3380CC4-5D6E-409C-BE32-E72D297353CC}">
              <c16:uniqueId val="{00000004-051D-4A02-AF22-1B1B12857B67}"/>
            </c:ext>
          </c:extLst>
        </c:ser>
        <c:dLbls>
          <c:showLegendKey val="0"/>
          <c:showVal val="0"/>
          <c:showCatName val="0"/>
          <c:showSerName val="0"/>
          <c:showPercent val="0"/>
          <c:showBubbleSize val="0"/>
        </c:dLbls>
        <c:gapWidth val="150"/>
        <c:shape val="box"/>
        <c:axId val="1639571007"/>
        <c:axId val="1"/>
        <c:axId val="0"/>
      </c:bar3DChart>
      <c:catAx>
        <c:axId val="1639571007"/>
        <c:scaling>
          <c:orientation val="minMax"/>
        </c:scaling>
        <c:delete val="0"/>
        <c:axPos val="b"/>
        <c:numFmt formatCode="General" sourceLinked="1"/>
        <c:majorTickMark val="none"/>
        <c:minorTickMark val="none"/>
        <c:tickLblPos val="nextTo"/>
        <c:spPr>
          <a:ln w="9525">
            <a:noFill/>
          </a:ln>
        </c:spPr>
        <c:txPr>
          <a:bodyPr rot="-60000000" vert="horz"/>
          <a:lstStyle/>
          <a:p>
            <a:pPr>
              <a:defRPr/>
            </a:pPr>
            <a:endParaRPr lang="ca-E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ln w="9525">
            <a:noFill/>
          </a:ln>
        </c:spPr>
        <c:txPr>
          <a:bodyPr rot="-60000000" vert="horz"/>
          <a:lstStyle/>
          <a:p>
            <a:pPr>
              <a:defRPr/>
            </a:pPr>
            <a:endParaRPr lang="ca-ES"/>
          </a:p>
        </c:txPr>
        <c:crossAx val="1639571007"/>
        <c:crosses val="autoZero"/>
        <c:crossBetween val="between"/>
      </c:valAx>
      <c:spPr>
        <a:noFill/>
        <a:ln w="25400">
          <a:noFill/>
        </a:ln>
      </c:spPr>
    </c:plotArea>
    <c:legend>
      <c:legendPos val="r"/>
      <c:layout>
        <c:manualLayout>
          <c:xMode val="edge"/>
          <c:yMode val="edge"/>
          <c:x val="0.17936025738718142"/>
          <c:y val="0.25145343103788326"/>
          <c:w val="0.63872915079163484"/>
          <c:h val="8.0927510506273448E-2"/>
        </c:manualLayout>
      </c:layout>
      <c:overlay val="0"/>
      <c:spPr>
        <a:noFill/>
        <a:ln w="25400">
          <a:noFill/>
        </a:ln>
      </c:spPr>
      <c:txPr>
        <a:bodyPr rot="0" vert="horz"/>
        <a:lstStyle/>
        <a:p>
          <a:pPr>
            <a:defRPr/>
          </a:pPr>
          <a:endParaRPr lang="ca-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latin typeface="Arial" panose="020B0604020202020204" pitchFamily="34" charset="0"/>
          <a:cs typeface="Arial" panose="020B0604020202020204" pitchFamily="34" charset="0"/>
        </a:defRPr>
      </a:pPr>
      <a:endParaRPr lang="ca-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a:pPr>
            <a:r>
              <a:rPr lang="es-ES" sz="700"/>
              <a:t>Gràfic III-4.14.</a:t>
            </a:r>
          </a:p>
          <a:p>
            <a:pPr algn="ctr" rtl="0">
              <a:defRPr sz="700"/>
            </a:pPr>
            <a:r>
              <a:rPr lang="es-ES" sz="700"/>
              <a:t>Edat d'inici en el consum de drogues</a:t>
            </a:r>
            <a:r>
              <a:rPr lang="es-ES" sz="700" baseline="0"/>
              <a:t> (m</a:t>
            </a:r>
            <a:r>
              <a:rPr lang="es-ES" sz="700"/>
              <a:t>itjana en anys)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'G14'!$A$2</c:f>
              <c:strCache>
                <c:ptCount val="1"/>
                <c:pt idx="0">
                  <c:v>Dones</c:v>
                </c:pt>
              </c:strCache>
            </c:strRef>
          </c:tx>
          <c:spPr>
            <a:solidFill>
              <a:schemeClr val="tx2"/>
            </a:solidFill>
          </c:spPr>
          <c:invertIfNegative val="0"/>
          <c:dLbls>
            <c:dLbl>
              <c:idx val="0"/>
              <c:layout>
                <c:manualLayout>
                  <c:x val="-2.3214655419980901E-4"/>
                  <c:y val="-1.9220021739706779E-2"/>
                </c:manualLayout>
              </c:layout>
              <c:spPr/>
              <c:txPr>
                <a:bodyPr/>
                <a:lstStyle/>
                <a:p>
                  <a:pPr>
                    <a:defRPr/>
                  </a:pPr>
                  <a:endParaRPr lang="ca-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AA2-461C-9975-FCD2EEF25E00}"/>
                </c:ext>
              </c:extLst>
            </c:dLbl>
            <c:dLbl>
              <c:idx val="1"/>
              <c:layout>
                <c:manualLayout>
                  <c:x val="1.4394956355646383E-3"/>
                  <c:y val="-2.3569023569023569E-2"/>
                </c:manualLayout>
              </c:layout>
              <c:spPr/>
              <c:txPr>
                <a:bodyPr/>
                <a:lstStyle/>
                <a:p>
                  <a:pPr>
                    <a:defRPr/>
                  </a:pPr>
                  <a:endParaRPr lang="ca-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AA2-461C-9975-FCD2EEF25E00}"/>
                </c:ext>
              </c:extLst>
            </c:dLbl>
            <c:dLbl>
              <c:idx val="2"/>
              <c:layout>
                <c:manualLayout>
                  <c:x val="3.87329446414618E-3"/>
                  <c:y val="-1.4309675936972525E-2"/>
                </c:manualLayout>
              </c:layout>
              <c:spPr/>
              <c:txPr>
                <a:bodyPr/>
                <a:lstStyle/>
                <a:p>
                  <a:pPr>
                    <a:defRPr/>
                  </a:pPr>
                  <a:endParaRPr lang="ca-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AA2-461C-9975-FCD2EEF25E00}"/>
                </c:ext>
              </c:extLst>
            </c:dLbl>
            <c:dLbl>
              <c:idx val="3"/>
              <c:layout>
                <c:manualLayout>
                  <c:x val="1.0691831459998736E-2"/>
                  <c:y val="-1.4309675936972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AA2-461C-9975-FCD2EEF25E00}"/>
                </c:ext>
              </c:extLst>
            </c:dLbl>
            <c:dLbl>
              <c:idx val="4"/>
              <c:layout>
                <c:manualLayout>
                  <c:x val="1.5589081899113756E-3"/>
                  <c:y val="-1.4309675936972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AA2-461C-9975-FCD2EEF25E00}"/>
                </c:ext>
              </c:extLst>
            </c:dLbl>
            <c:dLbl>
              <c:idx val="5"/>
              <c:layout>
                <c:manualLayout>
                  <c:x val="0"/>
                  <c:y val="-1.34680134680135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AA2-461C-9975-FCD2EEF25E00}"/>
                </c:ext>
              </c:extLst>
            </c:dLbl>
            <c:dLbl>
              <c:idx val="6"/>
              <c:layout>
                <c:manualLayout>
                  <c:x val="3.3927056827820186E-3"/>
                  <c:y val="-1.7957351290684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AA2-461C-9975-FCD2EEF25E00}"/>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'G14'!$B$1:$H$1</c:f>
              <c:strCache>
                <c:ptCount val="7"/>
                <c:pt idx="0">
                  <c:v>Alcohol</c:v>
                </c:pt>
                <c:pt idx="1">
                  <c:v>Tabac</c:v>
                </c:pt>
                <c:pt idx="2">
                  <c:v>Cànnabis</c:v>
                </c:pt>
                <c:pt idx="3">
                  <c:v>Hipnosedants sense recepta</c:v>
                </c:pt>
                <c:pt idx="4">
                  <c:v>al·lucinògens</c:v>
                </c:pt>
                <c:pt idx="5">
                  <c:v>Cocaïna</c:v>
                </c:pt>
                <c:pt idx="6">
                  <c:v>Èxtasi</c:v>
                </c:pt>
              </c:strCache>
            </c:strRef>
          </c:cat>
          <c:val>
            <c:numRef>
              <c:f>'G14'!$B$2:$H$2</c:f>
              <c:numCache>
                <c:formatCode>0.0</c:formatCode>
                <c:ptCount val="7"/>
                <c:pt idx="0">
                  <c:v>14</c:v>
                </c:pt>
                <c:pt idx="1">
                  <c:v>14</c:v>
                </c:pt>
                <c:pt idx="2">
                  <c:v>14.7</c:v>
                </c:pt>
                <c:pt idx="3">
                  <c:v>14.6</c:v>
                </c:pt>
                <c:pt idx="4">
                  <c:v>15.3</c:v>
                </c:pt>
                <c:pt idx="5">
                  <c:v>13.7</c:v>
                </c:pt>
                <c:pt idx="6">
                  <c:v>15.9</c:v>
                </c:pt>
              </c:numCache>
            </c:numRef>
          </c:val>
          <c:extLst>
            <c:ext xmlns:c16="http://schemas.microsoft.com/office/drawing/2014/chart" uri="{C3380CC4-5D6E-409C-BE32-E72D297353CC}">
              <c16:uniqueId val="{00000007-0AA2-461C-9975-FCD2EEF25E00}"/>
            </c:ext>
          </c:extLst>
        </c:ser>
        <c:ser>
          <c:idx val="1"/>
          <c:order val="1"/>
          <c:tx>
            <c:strRef>
              <c:f>'G14'!$A$3</c:f>
              <c:strCache>
                <c:ptCount val="1"/>
                <c:pt idx="0">
                  <c:v>Homes</c:v>
                </c:pt>
              </c:strCache>
            </c:strRef>
          </c:tx>
          <c:spPr>
            <a:solidFill>
              <a:schemeClr val="tx1">
                <a:lumMod val="50000"/>
                <a:lumOff val="50000"/>
              </a:schemeClr>
            </a:solidFill>
          </c:spPr>
          <c:invertIfNegative val="0"/>
          <c:dLbls>
            <c:dLbl>
              <c:idx val="0"/>
              <c:layout>
                <c:manualLayout>
                  <c:x val="1.3296066999258649E-2"/>
                  <c:y val="-1.47306839170356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AA2-461C-9975-FCD2EEF25E00}"/>
                </c:ext>
              </c:extLst>
            </c:dLbl>
            <c:dLbl>
              <c:idx val="1"/>
              <c:layout>
                <c:manualLayout>
                  <c:x val="1.1737025238257431E-2"/>
                  <c:y val="-1.87990137596436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AA2-461C-9975-FCD2EEF25E00}"/>
                </c:ext>
              </c:extLst>
            </c:dLbl>
            <c:dLbl>
              <c:idx val="2"/>
              <c:layout>
                <c:manualLayout>
                  <c:x val="1.1737025238257431E-2"/>
                  <c:y val="-1.87990137596436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AA2-461C-9975-FCD2EEF25E00}"/>
                </c:ext>
              </c:extLst>
            </c:dLbl>
            <c:dLbl>
              <c:idx val="3"/>
              <c:layout>
                <c:manualLayout>
                  <c:x val="2.3474184047604676E-2"/>
                  <c:y val="-1.44500119303269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AA2-461C-9975-FCD2EEF25E00}"/>
                </c:ext>
              </c:extLst>
            </c:dLbl>
            <c:dLbl>
              <c:idx val="4"/>
              <c:layout>
                <c:manualLayout>
                  <c:x val="2.1126805714171099E-2"/>
                  <c:y val="-9.680002120947044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AA2-461C-9975-FCD2EEF25E00}"/>
                </c:ext>
              </c:extLst>
            </c:dLbl>
            <c:dLbl>
              <c:idx val="5"/>
              <c:layout>
                <c:manualLayout>
                  <c:x val="3.3927056827820186E-3"/>
                  <c:y val="-1.79573512906846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AA2-461C-9975-FCD2EEF25E00}"/>
                </c:ext>
              </c:extLst>
            </c:dLbl>
            <c:dLbl>
              <c:idx val="6"/>
              <c:layout>
                <c:manualLayout>
                  <c:x val="1.5267175572519083E-2"/>
                  <c:y val="-2.69360269360268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AA2-461C-9975-FCD2EEF25E00}"/>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'G14'!$B$1:$H$1</c:f>
              <c:strCache>
                <c:ptCount val="7"/>
                <c:pt idx="0">
                  <c:v>Alcohol</c:v>
                </c:pt>
                <c:pt idx="1">
                  <c:v>Tabac</c:v>
                </c:pt>
                <c:pt idx="2">
                  <c:v>Cànnabis</c:v>
                </c:pt>
                <c:pt idx="3">
                  <c:v>Hipnosedants sense recepta</c:v>
                </c:pt>
                <c:pt idx="4">
                  <c:v>al·lucinògens</c:v>
                </c:pt>
                <c:pt idx="5">
                  <c:v>Cocaïna</c:v>
                </c:pt>
                <c:pt idx="6">
                  <c:v>Èxtasi</c:v>
                </c:pt>
              </c:strCache>
            </c:strRef>
          </c:cat>
          <c:val>
            <c:numRef>
              <c:f>'G14'!$B$3:$H$3</c:f>
              <c:numCache>
                <c:formatCode>0.0</c:formatCode>
                <c:ptCount val="7"/>
                <c:pt idx="0">
                  <c:v>14.1</c:v>
                </c:pt>
                <c:pt idx="1">
                  <c:v>14.3</c:v>
                </c:pt>
                <c:pt idx="2">
                  <c:v>14.8</c:v>
                </c:pt>
                <c:pt idx="3">
                  <c:v>14.3</c:v>
                </c:pt>
                <c:pt idx="4">
                  <c:v>15.6</c:v>
                </c:pt>
                <c:pt idx="5">
                  <c:v>16.2</c:v>
                </c:pt>
                <c:pt idx="6">
                  <c:v>15.6</c:v>
                </c:pt>
              </c:numCache>
            </c:numRef>
          </c:val>
          <c:extLst>
            <c:ext xmlns:c16="http://schemas.microsoft.com/office/drawing/2014/chart" uri="{C3380CC4-5D6E-409C-BE32-E72D297353CC}">
              <c16:uniqueId val="{0000000F-0AA2-461C-9975-FCD2EEF25E00}"/>
            </c:ext>
          </c:extLst>
        </c:ser>
        <c:dLbls>
          <c:showLegendKey val="0"/>
          <c:showVal val="0"/>
          <c:showCatName val="0"/>
          <c:showSerName val="0"/>
          <c:showPercent val="0"/>
          <c:showBubbleSize val="0"/>
        </c:dLbls>
        <c:gapWidth val="150"/>
        <c:shape val="box"/>
        <c:axId val="1639577247"/>
        <c:axId val="1"/>
        <c:axId val="0"/>
      </c:bar3DChart>
      <c:catAx>
        <c:axId val="1639577247"/>
        <c:scaling>
          <c:orientation val="minMax"/>
        </c:scaling>
        <c:delete val="0"/>
        <c:axPos val="b"/>
        <c:numFmt formatCode="General" sourceLinked="1"/>
        <c:majorTickMark val="out"/>
        <c:minorTickMark val="none"/>
        <c:tickLblPos val="nextTo"/>
        <c:txPr>
          <a:bodyPr rot="0" vert="horz"/>
          <a:lstStyle/>
          <a:p>
            <a:pPr>
              <a:defRPr/>
            </a:pPr>
            <a:endParaRPr lang="ca-ES"/>
          </a:p>
        </c:txPr>
        <c:crossAx val="1"/>
        <c:crosses val="autoZero"/>
        <c:auto val="1"/>
        <c:lblAlgn val="ctr"/>
        <c:lblOffset val="100"/>
        <c:noMultiLvlLbl val="0"/>
      </c:catAx>
      <c:valAx>
        <c:axId val="1"/>
        <c:scaling>
          <c:orientation val="minMax"/>
        </c:scaling>
        <c:delete val="0"/>
        <c:axPos val="l"/>
        <c:numFmt formatCode="0.0" sourceLinked="1"/>
        <c:majorTickMark val="out"/>
        <c:minorTickMark val="none"/>
        <c:tickLblPos val="nextTo"/>
        <c:txPr>
          <a:bodyPr rot="0" vert="horz"/>
          <a:lstStyle/>
          <a:p>
            <a:pPr>
              <a:defRPr/>
            </a:pPr>
            <a:endParaRPr lang="ca-ES"/>
          </a:p>
        </c:txPr>
        <c:crossAx val="1639577247"/>
        <c:crosses val="autoZero"/>
        <c:crossBetween val="between"/>
      </c:valAx>
      <c:spPr>
        <a:noFill/>
        <a:ln w="25400">
          <a:noFill/>
        </a:ln>
      </c:spPr>
    </c:plotArea>
    <c:legend>
      <c:legendPos val="r"/>
      <c:layout>
        <c:manualLayout>
          <c:xMode val="edge"/>
          <c:yMode val="edge"/>
          <c:x val="0.77684307033505795"/>
          <c:y val="7.3137868635985717E-2"/>
          <c:w val="0.17896880302102813"/>
          <c:h val="0.14357525961428735"/>
        </c:manualLayout>
      </c:layout>
      <c:overlay val="0"/>
      <c:spPr>
        <a:ln>
          <a:solidFill>
            <a:schemeClr val="accent1"/>
          </a:solidFill>
        </a:ln>
      </c:spPr>
    </c:legend>
    <c:plotVisOnly val="1"/>
    <c:dispBlanksAs val="gap"/>
    <c:showDLblsOverMax val="0"/>
  </c:chart>
  <c:txPr>
    <a:bodyPr/>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ca-ES"/>
    </a:p>
  </c:txPr>
  <c:printSettings>
    <c:headerFooter/>
    <c:pageMargins b="0.75000000000000022" l="0.70000000000000018" r="0.70000000000000018" t="0.75000000000000022" header="0.3000000000000001" footer="0.3000000000000001"/>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a:pPr>
            <a:r>
              <a:rPr lang="es-ES" sz="700"/>
              <a:t>Gràfic III-4.15.</a:t>
            </a:r>
          </a:p>
          <a:p>
            <a:pPr algn="ctr" rtl="0">
              <a:defRPr sz="700"/>
            </a:pPr>
            <a:r>
              <a:rPr lang="es-ES" sz="700"/>
              <a:t>Prevalença (%) del consum de drogues en estudiants de 14 a 18 anys        </a:t>
            </a:r>
          </a:p>
        </c:rich>
      </c:tx>
      <c:layout>
        <c:manualLayout>
          <c:xMode val="edge"/>
          <c:yMode val="edge"/>
          <c:x val="0.1684513876659986"/>
          <c:y val="4.391623944203236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'G15'!$A$2</c:f>
              <c:strCache>
                <c:ptCount val="1"/>
                <c:pt idx="0">
                  <c:v>Dones</c:v>
                </c:pt>
              </c:strCache>
            </c:strRef>
          </c:tx>
          <c:spPr>
            <a:solidFill>
              <a:schemeClr val="tx1">
                <a:lumMod val="50000"/>
                <a:lumOff val="50000"/>
              </a:schemeClr>
            </a:solidFill>
          </c:spPr>
          <c:invertIfNegative val="0"/>
          <c:dLbls>
            <c:dLbl>
              <c:idx val="0"/>
              <c:layout>
                <c:manualLayout>
                  <c:x val="1.2319401778813523E-2"/>
                  <c:y val="-4.1666710853062561E-2"/>
                </c:manualLayout>
              </c:layout>
              <c:spPr/>
              <c:txPr>
                <a:bodyPr/>
                <a:lstStyle/>
                <a:p>
                  <a:pPr>
                    <a:defRPr/>
                  </a:pPr>
                  <a:endParaRPr lang="ca-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B83-4F0C-BE3F-0C68785D37A5}"/>
                </c:ext>
              </c:extLst>
            </c:dLbl>
            <c:dLbl>
              <c:idx val="1"/>
              <c:layout>
                <c:manualLayout>
                  <c:x val="1.8867036239304167E-2"/>
                  <c:y val="-3.7037037037037118E-2"/>
                </c:manualLayout>
              </c:layout>
              <c:spPr/>
              <c:txPr>
                <a:bodyPr/>
                <a:lstStyle/>
                <a:p>
                  <a:pPr>
                    <a:defRPr/>
                  </a:pPr>
                  <a:endParaRPr lang="ca-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B83-4F0C-BE3F-0C68785D37A5}"/>
                </c:ext>
              </c:extLst>
            </c:dLbl>
            <c:dLbl>
              <c:idx val="2"/>
              <c:layout>
                <c:manualLayout>
                  <c:x val="3.8732153996445511E-3"/>
                  <c:y val="-3.2267027227657147E-2"/>
                </c:manualLayout>
              </c:layout>
              <c:spPr/>
              <c:txPr>
                <a:bodyPr/>
                <a:lstStyle/>
                <a:p>
                  <a:pPr>
                    <a:defRPr/>
                  </a:pPr>
                  <a:endParaRPr lang="ca-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B83-4F0C-BE3F-0C68785D37A5}"/>
                </c:ext>
              </c:extLst>
            </c:dLbl>
            <c:dLbl>
              <c:idx val="3"/>
              <c:layout>
                <c:manualLayout>
                  <c:x val="1.4084507042253355E-2"/>
                  <c:y val="-2.77777777777778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B83-4F0C-BE3F-0C68785D37A5}"/>
                </c:ext>
              </c:extLst>
            </c:dLbl>
            <c:dLbl>
              <c:idx val="4"/>
              <c:layout>
                <c:manualLayout>
                  <c:x val="1.1737089201877942E-2"/>
                  <c:y val="-2.7777777777777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B83-4F0C-BE3F-0C68785D37A5}"/>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'G15'!$B$1:$E$1</c:f>
              <c:strCache>
                <c:ptCount val="4"/>
                <c:pt idx="0">
                  <c:v>Alcohol</c:v>
                </c:pt>
                <c:pt idx="1">
                  <c:v>Tabac</c:v>
                </c:pt>
                <c:pt idx="2">
                  <c:v>Cànnabis</c:v>
                </c:pt>
                <c:pt idx="3">
                  <c:v>Hipnosedants (amb recepta o sense)</c:v>
                </c:pt>
              </c:strCache>
            </c:strRef>
          </c:cat>
          <c:val>
            <c:numRef>
              <c:f>'G15'!$B$2:$E$2</c:f>
              <c:numCache>
                <c:formatCode>0.0</c:formatCode>
                <c:ptCount val="4"/>
                <c:pt idx="0">
                  <c:v>76</c:v>
                </c:pt>
                <c:pt idx="1">
                  <c:v>29.7</c:v>
                </c:pt>
                <c:pt idx="2">
                  <c:v>20.6</c:v>
                </c:pt>
                <c:pt idx="3">
                  <c:v>17.8</c:v>
                </c:pt>
              </c:numCache>
            </c:numRef>
          </c:val>
          <c:extLst>
            <c:ext xmlns:c16="http://schemas.microsoft.com/office/drawing/2014/chart" uri="{C3380CC4-5D6E-409C-BE32-E72D297353CC}">
              <c16:uniqueId val="{00000005-2B83-4F0C-BE3F-0C68785D37A5}"/>
            </c:ext>
          </c:extLst>
        </c:ser>
        <c:ser>
          <c:idx val="1"/>
          <c:order val="1"/>
          <c:tx>
            <c:strRef>
              <c:f>'G15'!$A$3</c:f>
              <c:strCache>
                <c:ptCount val="1"/>
                <c:pt idx="0">
                  <c:v>Homes</c:v>
                </c:pt>
              </c:strCache>
            </c:strRef>
          </c:tx>
          <c:spPr>
            <a:solidFill>
              <a:schemeClr val="tx2"/>
            </a:solidFill>
          </c:spPr>
          <c:invertIfNegative val="0"/>
          <c:dLbls>
            <c:dLbl>
              <c:idx val="0"/>
              <c:layout>
                <c:manualLayout>
                  <c:x val="2.7902341803687097E-2"/>
                  <c:y val="-3.59147025813692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B83-4F0C-BE3F-0C68785D37A5}"/>
                </c:ext>
              </c:extLst>
            </c:dLbl>
            <c:dLbl>
              <c:idx val="1"/>
              <c:layout>
                <c:manualLayout>
                  <c:x val="2.7902341803687097E-2"/>
                  <c:y val="-4.4893378226711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B83-4F0C-BE3F-0C68785D37A5}"/>
                </c:ext>
              </c:extLst>
            </c:dLbl>
            <c:dLbl>
              <c:idx val="2"/>
              <c:layout>
                <c:manualLayout>
                  <c:x val="2.391629297458894E-2"/>
                  <c:y val="-3.14253647586980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B83-4F0C-BE3F-0C68785D37A5}"/>
                </c:ext>
              </c:extLst>
            </c:dLbl>
            <c:dLbl>
              <c:idx val="3"/>
              <c:layout>
                <c:manualLayout>
                  <c:x val="2.3916292974588794E-2"/>
                  <c:y val="-3.59147025813693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B83-4F0C-BE3F-0C68785D37A5}"/>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'G15'!$B$1:$E$1</c:f>
              <c:strCache>
                <c:ptCount val="4"/>
                <c:pt idx="0">
                  <c:v>Alcohol</c:v>
                </c:pt>
                <c:pt idx="1">
                  <c:v>Tabac</c:v>
                </c:pt>
                <c:pt idx="2">
                  <c:v>Cànnabis</c:v>
                </c:pt>
                <c:pt idx="3">
                  <c:v>Hipnosedants (amb recepta o sense)</c:v>
                </c:pt>
              </c:strCache>
            </c:strRef>
          </c:cat>
          <c:val>
            <c:numRef>
              <c:f>'G15'!$B$3:$E$3</c:f>
              <c:numCache>
                <c:formatCode>0.0</c:formatCode>
                <c:ptCount val="4"/>
                <c:pt idx="0">
                  <c:v>70.7</c:v>
                </c:pt>
                <c:pt idx="1">
                  <c:v>24.7</c:v>
                </c:pt>
                <c:pt idx="2">
                  <c:v>26.8</c:v>
                </c:pt>
                <c:pt idx="3">
                  <c:v>5.8</c:v>
                </c:pt>
              </c:numCache>
            </c:numRef>
          </c:val>
          <c:extLst>
            <c:ext xmlns:c16="http://schemas.microsoft.com/office/drawing/2014/chart" uri="{C3380CC4-5D6E-409C-BE32-E72D297353CC}">
              <c16:uniqueId val="{0000000A-2B83-4F0C-BE3F-0C68785D37A5}"/>
            </c:ext>
          </c:extLst>
        </c:ser>
        <c:dLbls>
          <c:showLegendKey val="0"/>
          <c:showVal val="0"/>
          <c:showCatName val="0"/>
          <c:showSerName val="0"/>
          <c:showPercent val="0"/>
          <c:showBubbleSize val="0"/>
        </c:dLbls>
        <c:gapWidth val="150"/>
        <c:shape val="box"/>
        <c:axId val="1639569759"/>
        <c:axId val="1"/>
        <c:axId val="0"/>
      </c:bar3DChart>
      <c:catAx>
        <c:axId val="1639569759"/>
        <c:scaling>
          <c:orientation val="minMax"/>
        </c:scaling>
        <c:delete val="0"/>
        <c:axPos val="b"/>
        <c:numFmt formatCode="General" sourceLinked="1"/>
        <c:majorTickMark val="out"/>
        <c:minorTickMark val="none"/>
        <c:tickLblPos val="nextTo"/>
        <c:txPr>
          <a:bodyPr rot="0" vert="horz"/>
          <a:lstStyle/>
          <a:p>
            <a:pPr>
              <a:defRPr/>
            </a:pPr>
            <a:endParaRPr lang="ca-ES"/>
          </a:p>
        </c:txPr>
        <c:crossAx val="1"/>
        <c:crosses val="autoZero"/>
        <c:auto val="1"/>
        <c:lblAlgn val="ctr"/>
        <c:lblOffset val="100"/>
        <c:noMultiLvlLbl val="0"/>
      </c:catAx>
      <c:valAx>
        <c:axId val="1"/>
        <c:scaling>
          <c:orientation val="minMax"/>
        </c:scaling>
        <c:delete val="0"/>
        <c:axPos val="l"/>
        <c:numFmt formatCode="0.0" sourceLinked="1"/>
        <c:majorTickMark val="out"/>
        <c:minorTickMark val="none"/>
        <c:tickLblPos val="nextTo"/>
        <c:txPr>
          <a:bodyPr rot="0" vert="horz"/>
          <a:lstStyle/>
          <a:p>
            <a:pPr>
              <a:defRPr/>
            </a:pPr>
            <a:endParaRPr lang="ca-ES"/>
          </a:p>
        </c:txPr>
        <c:crossAx val="1639569759"/>
        <c:crosses val="autoZero"/>
        <c:crossBetween val="between"/>
      </c:valAx>
      <c:spPr>
        <a:noFill/>
        <a:ln w="25400">
          <a:noFill/>
        </a:ln>
      </c:spPr>
    </c:plotArea>
    <c:legend>
      <c:legendPos val="r"/>
      <c:layout>
        <c:manualLayout>
          <c:xMode val="edge"/>
          <c:yMode val="edge"/>
          <c:x val="0.77953253890138752"/>
          <c:y val="0.20452011066184289"/>
          <c:w val="0.15550170486501691"/>
          <c:h val="0.11892423919982975"/>
        </c:manualLayout>
      </c:layout>
      <c:overlay val="0"/>
      <c:spPr>
        <a:ln>
          <a:solidFill>
            <a:schemeClr val="accent1"/>
          </a:solidFill>
        </a:ln>
      </c:spPr>
    </c:legend>
    <c:plotVisOnly val="1"/>
    <c:dispBlanksAs val="gap"/>
    <c:showDLblsOverMax val="0"/>
  </c:chart>
  <c:txPr>
    <a:bodyPr/>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ca-ES"/>
    </a:p>
  </c:txPr>
  <c:printSettings>
    <c:headerFooter/>
    <c:pageMargins b="0.75000000000000022" l="0.70000000000000018" r="0.70000000000000018" t="0.75000000000000022" header="0.3000000000000001" footer="0.3000000000000001"/>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b="0"/>
            </a:pPr>
            <a:r>
              <a:rPr lang="es-ES" sz="700" b="0"/>
              <a:t>Gràfic III-4.16.</a:t>
            </a:r>
          </a:p>
          <a:p>
            <a:pPr algn="ctr" rtl="0">
              <a:defRPr sz="700" b="0"/>
            </a:pPr>
            <a:r>
              <a:rPr lang="ca-ES" sz="700" b="0"/>
              <a:t>Personal investigador segons la classificació EURAXESS</a:t>
            </a:r>
          </a:p>
        </c:rich>
      </c:tx>
      <c:overlay val="0"/>
    </c:title>
    <c:autoTitleDeleted val="0"/>
    <c:plotArea>
      <c:layout/>
      <c:doughnutChart>
        <c:varyColors val="1"/>
        <c:ser>
          <c:idx val="0"/>
          <c:order val="0"/>
          <c:dPt>
            <c:idx val="0"/>
            <c:bubble3D val="0"/>
            <c:spPr>
              <a:solidFill>
                <a:schemeClr val="accent1">
                  <a:lumMod val="75000"/>
                </a:schemeClr>
              </a:solidFill>
            </c:spPr>
            <c:extLst>
              <c:ext xmlns:c16="http://schemas.microsoft.com/office/drawing/2014/chart" uri="{C3380CC4-5D6E-409C-BE32-E72D297353CC}">
                <c16:uniqueId val="{00000001-8806-486D-BC71-954AC1DD0FA4}"/>
              </c:ext>
            </c:extLst>
          </c:dPt>
          <c:dPt>
            <c:idx val="1"/>
            <c:bubble3D val="0"/>
            <c:spPr>
              <a:solidFill>
                <a:schemeClr val="accent2">
                  <a:lumMod val="75000"/>
                </a:schemeClr>
              </a:solidFill>
            </c:spPr>
            <c:extLst>
              <c:ext xmlns:c16="http://schemas.microsoft.com/office/drawing/2014/chart" uri="{C3380CC4-5D6E-409C-BE32-E72D297353CC}">
                <c16:uniqueId val="{00000003-8806-486D-BC71-954AC1DD0FA4}"/>
              </c:ext>
            </c:extLst>
          </c:dPt>
          <c:dPt>
            <c:idx val="2"/>
            <c:bubble3D val="0"/>
            <c:spPr>
              <a:solidFill>
                <a:schemeClr val="accent3">
                  <a:lumMod val="75000"/>
                </a:schemeClr>
              </a:solidFill>
            </c:spPr>
            <c:extLst>
              <c:ext xmlns:c16="http://schemas.microsoft.com/office/drawing/2014/chart" uri="{C3380CC4-5D6E-409C-BE32-E72D297353CC}">
                <c16:uniqueId val="{00000005-8806-486D-BC71-954AC1DD0FA4}"/>
              </c:ext>
            </c:extLst>
          </c:dPt>
          <c:dPt>
            <c:idx val="3"/>
            <c:bubble3D val="0"/>
            <c:spPr>
              <a:solidFill>
                <a:schemeClr val="accent4">
                  <a:lumMod val="75000"/>
                </a:schemeClr>
              </a:solidFill>
            </c:spPr>
            <c:extLst>
              <c:ext xmlns:c16="http://schemas.microsoft.com/office/drawing/2014/chart" uri="{C3380CC4-5D6E-409C-BE32-E72D297353CC}">
                <c16:uniqueId val="{00000007-8806-486D-BC71-954AC1DD0FA4}"/>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'G16-G17'!$A$8:$A$11</c:f>
              <c:strCache>
                <c:ptCount val="4"/>
                <c:pt idx="0">
                  <c:v>R1 - First Stage Researcher</c:v>
                </c:pt>
                <c:pt idx="1">
                  <c:v>R2 - Recognised Researcher</c:v>
                </c:pt>
                <c:pt idx="2">
                  <c:v>R3 - Established Researcher</c:v>
                </c:pt>
                <c:pt idx="3">
                  <c:v>R4 - Leading Researcher</c:v>
                </c:pt>
              </c:strCache>
            </c:strRef>
          </c:cat>
          <c:val>
            <c:numRef>
              <c:f>'G16-G17'!$E$8:$E$11</c:f>
              <c:numCache>
                <c:formatCode>0.0</c:formatCode>
                <c:ptCount val="4"/>
                <c:pt idx="0">
                  <c:v>16.071428571428573</c:v>
                </c:pt>
                <c:pt idx="1">
                  <c:v>38.169642857142854</c:v>
                </c:pt>
                <c:pt idx="2">
                  <c:v>26.116071428571431</c:v>
                </c:pt>
                <c:pt idx="3">
                  <c:v>19.642857142857142</c:v>
                </c:pt>
              </c:numCache>
            </c:numRef>
          </c:val>
          <c:extLst>
            <c:ext xmlns:c16="http://schemas.microsoft.com/office/drawing/2014/chart" uri="{C3380CC4-5D6E-409C-BE32-E72D297353CC}">
              <c16:uniqueId val="{00000008-8806-486D-BC71-954AC1DD0FA4}"/>
            </c:ext>
          </c:extLst>
        </c:ser>
        <c:dLbls>
          <c:showLegendKey val="0"/>
          <c:showVal val="0"/>
          <c:showCatName val="0"/>
          <c:showSerName val="0"/>
          <c:showPercent val="0"/>
          <c:showBubbleSize val="0"/>
          <c:showLeaderLines val="1"/>
        </c:dLbls>
        <c:firstSliceAng val="0"/>
        <c:holeSize val="50"/>
      </c:doughnutChart>
    </c:plotArea>
    <c:legend>
      <c:legendPos val="r"/>
      <c:overlay val="0"/>
    </c:legend>
    <c:plotVisOnly val="1"/>
    <c:dispBlanksAs val="gap"/>
    <c:showDLblsOverMax val="0"/>
  </c:chart>
  <c:txPr>
    <a:bodyPr/>
    <a:lstStyle/>
    <a:p>
      <a:pPr>
        <a:defRPr sz="800">
          <a:latin typeface="Arial" panose="020B0604020202020204" pitchFamily="34" charset="0"/>
          <a:cs typeface="Arial" panose="020B0604020202020204" pitchFamily="34" charset="0"/>
        </a:defRPr>
      </a:pPr>
      <a:endParaRPr lang="ca-ES"/>
    </a:p>
  </c:txPr>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lgn="ctr" rtl="0">
              <a:defRPr sz="700" b="0"/>
            </a:pPr>
            <a:r>
              <a:rPr lang="es-ES" sz="700" b="0"/>
              <a:t>Gràfic III-4.17.</a:t>
            </a:r>
          </a:p>
          <a:p>
            <a:pPr algn="ctr" rtl="0">
              <a:defRPr sz="700" b="0"/>
            </a:pPr>
            <a:r>
              <a:rPr lang="ca-ES" sz="700" b="0"/>
              <a:t>Personal investigador segons la classificació EURAXESS </a:t>
            </a:r>
          </a:p>
          <a:p>
            <a:pPr algn="ctr" rtl="0">
              <a:defRPr sz="700" b="0"/>
            </a:pPr>
            <a:r>
              <a:rPr lang="ca-ES" sz="700" b="0"/>
              <a:t>per gènere </a:t>
            </a:r>
          </a:p>
        </c:rich>
      </c:tx>
      <c:layout>
        <c:manualLayout>
          <c:xMode val="edge"/>
          <c:yMode val="edge"/>
          <c:x val="0.29746368068766971"/>
          <c:y val="5.3345420638209698E-2"/>
        </c:manualLayout>
      </c:layout>
      <c:overlay val="0"/>
    </c:title>
    <c:autoTitleDeleted val="0"/>
    <c:plotArea>
      <c:layout/>
      <c:barChart>
        <c:barDir val="col"/>
        <c:grouping val="clustered"/>
        <c:varyColors val="0"/>
        <c:ser>
          <c:idx val="0"/>
          <c:order val="0"/>
          <c:tx>
            <c:strRef>
              <c:f>'G16-G17'!$B$7</c:f>
              <c:strCache>
                <c:ptCount val="1"/>
                <c:pt idx="0">
                  <c:v>Homes</c:v>
                </c:pt>
              </c:strCache>
            </c:strRef>
          </c:tx>
          <c:spPr>
            <a:solidFill>
              <a:schemeClr val="accent1">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'G16-G17'!$A$8:$A$11</c:f>
              <c:strCache>
                <c:ptCount val="4"/>
                <c:pt idx="0">
                  <c:v>R1 - First Stage Researcher</c:v>
                </c:pt>
                <c:pt idx="1">
                  <c:v>R2 - Recognised Researcher</c:v>
                </c:pt>
                <c:pt idx="2">
                  <c:v>R3 - Established Researcher</c:v>
                </c:pt>
                <c:pt idx="3">
                  <c:v>R4 - Leading Researcher</c:v>
                </c:pt>
              </c:strCache>
            </c:strRef>
          </c:cat>
          <c:val>
            <c:numRef>
              <c:f>'G16-G17'!$B$8:$B$11</c:f>
              <c:numCache>
                <c:formatCode>General</c:formatCode>
                <c:ptCount val="4"/>
                <c:pt idx="0">
                  <c:v>19</c:v>
                </c:pt>
                <c:pt idx="1">
                  <c:v>81</c:v>
                </c:pt>
                <c:pt idx="2">
                  <c:v>69</c:v>
                </c:pt>
                <c:pt idx="3">
                  <c:v>57</c:v>
                </c:pt>
              </c:numCache>
            </c:numRef>
          </c:val>
          <c:extLst>
            <c:ext xmlns:c16="http://schemas.microsoft.com/office/drawing/2014/chart" uri="{C3380CC4-5D6E-409C-BE32-E72D297353CC}">
              <c16:uniqueId val="{00000000-5786-400A-B98C-374FA790AAA4}"/>
            </c:ext>
          </c:extLst>
        </c:ser>
        <c:ser>
          <c:idx val="1"/>
          <c:order val="1"/>
          <c:tx>
            <c:strRef>
              <c:f>'G16-G17'!$C$7</c:f>
              <c:strCache>
                <c:ptCount val="1"/>
                <c:pt idx="0">
                  <c:v>Dones</c:v>
                </c:pt>
              </c:strCache>
            </c:strRef>
          </c:tx>
          <c:spPr>
            <a:solidFill>
              <a:schemeClr val="accent2">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'G16-G17'!$A$8:$A$11</c:f>
              <c:strCache>
                <c:ptCount val="4"/>
                <c:pt idx="0">
                  <c:v>R1 - First Stage Researcher</c:v>
                </c:pt>
                <c:pt idx="1">
                  <c:v>R2 - Recognised Researcher</c:v>
                </c:pt>
                <c:pt idx="2">
                  <c:v>R3 - Established Researcher</c:v>
                </c:pt>
                <c:pt idx="3">
                  <c:v>R4 - Leading Researcher</c:v>
                </c:pt>
              </c:strCache>
            </c:strRef>
          </c:cat>
          <c:val>
            <c:numRef>
              <c:f>'G16-G17'!$C$8:$C$11</c:f>
              <c:numCache>
                <c:formatCode>General</c:formatCode>
                <c:ptCount val="4"/>
                <c:pt idx="0">
                  <c:v>53</c:v>
                </c:pt>
                <c:pt idx="1">
                  <c:v>90</c:v>
                </c:pt>
                <c:pt idx="2">
                  <c:v>48</c:v>
                </c:pt>
                <c:pt idx="3">
                  <c:v>31</c:v>
                </c:pt>
              </c:numCache>
            </c:numRef>
          </c:val>
          <c:extLst>
            <c:ext xmlns:c16="http://schemas.microsoft.com/office/drawing/2014/chart" uri="{C3380CC4-5D6E-409C-BE32-E72D297353CC}">
              <c16:uniqueId val="{00000001-5786-400A-B98C-374FA790AAA4}"/>
            </c:ext>
          </c:extLst>
        </c:ser>
        <c:dLbls>
          <c:showLegendKey val="0"/>
          <c:showVal val="0"/>
          <c:showCatName val="0"/>
          <c:showSerName val="0"/>
          <c:showPercent val="0"/>
          <c:showBubbleSize val="0"/>
        </c:dLbls>
        <c:gapWidth val="150"/>
        <c:axId val="132688512"/>
        <c:axId val="132702592"/>
      </c:barChart>
      <c:catAx>
        <c:axId val="132688512"/>
        <c:scaling>
          <c:orientation val="minMax"/>
        </c:scaling>
        <c:delete val="0"/>
        <c:axPos val="b"/>
        <c:numFmt formatCode="General" sourceLinked="0"/>
        <c:majorTickMark val="out"/>
        <c:minorTickMark val="none"/>
        <c:tickLblPos val="nextTo"/>
        <c:crossAx val="132702592"/>
        <c:crosses val="autoZero"/>
        <c:auto val="1"/>
        <c:lblAlgn val="ctr"/>
        <c:lblOffset val="100"/>
        <c:noMultiLvlLbl val="0"/>
      </c:catAx>
      <c:valAx>
        <c:axId val="132702592"/>
        <c:scaling>
          <c:orientation val="minMax"/>
        </c:scaling>
        <c:delete val="0"/>
        <c:axPos val="l"/>
        <c:numFmt formatCode="General" sourceLinked="1"/>
        <c:majorTickMark val="out"/>
        <c:minorTickMark val="none"/>
        <c:tickLblPos val="nextTo"/>
        <c:crossAx val="132688512"/>
        <c:crosses val="autoZero"/>
        <c:crossBetween val="between"/>
      </c:valAx>
    </c:plotArea>
    <c:legend>
      <c:legendPos val="r"/>
      <c:overlay val="0"/>
    </c:legend>
    <c:plotVisOnly val="1"/>
    <c:dispBlanksAs val="gap"/>
    <c:showDLblsOverMax val="0"/>
  </c:chart>
  <c:txPr>
    <a:bodyPr/>
    <a:lstStyle/>
    <a:p>
      <a:pPr>
        <a:defRPr sz="800">
          <a:latin typeface="Arial" panose="020B0604020202020204" pitchFamily="34" charset="0"/>
          <a:cs typeface="Arial" panose="020B0604020202020204" pitchFamily="34" charset="0"/>
        </a:defRPr>
      </a:pPr>
      <a:endParaRPr lang="ca-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a:pPr>
            <a:r>
              <a:rPr lang="ca-ES" sz="700" b="0"/>
              <a:t>Gràfic IIIA-4.1.</a:t>
            </a:r>
          </a:p>
          <a:p>
            <a:pPr>
              <a:defRPr sz="700" b="0"/>
            </a:pPr>
            <a:r>
              <a:rPr lang="ca-ES" sz="700" b="0"/>
              <a:t> Evolució de les consultes d'atenció primària a les Illes Balears </a:t>
            </a:r>
          </a:p>
          <a:p>
            <a:pPr>
              <a:defRPr sz="700" b="0"/>
            </a:pPr>
            <a:r>
              <a:rPr lang="ca-ES" sz="700" b="0"/>
              <a:t>(2012-2021)</a:t>
            </a:r>
          </a:p>
        </c:rich>
      </c:tx>
      <c:layout>
        <c:manualLayout>
          <c:xMode val="edge"/>
          <c:yMode val="edge"/>
          <c:x val="0.21090044980419878"/>
          <c:y val="2.7268188921687798E-2"/>
        </c:manualLayout>
      </c:layout>
      <c:overlay val="0"/>
    </c:title>
    <c:autoTitleDeleted val="0"/>
    <c:plotArea>
      <c:layout>
        <c:manualLayout>
          <c:layoutTarget val="inner"/>
          <c:xMode val="edge"/>
          <c:yMode val="edge"/>
          <c:x val="0.13724917581704463"/>
          <c:y val="0.1769157851840043"/>
          <c:w val="0.75041511997161858"/>
          <c:h val="0.70123540459611344"/>
        </c:manualLayout>
      </c:layout>
      <c:lineChart>
        <c:grouping val="standard"/>
        <c:varyColors val="0"/>
        <c:ser>
          <c:idx val="0"/>
          <c:order val="0"/>
          <c:tx>
            <c:strRef>
              <c:f>'QA6-GA1'!$A$3</c:f>
              <c:strCache>
                <c:ptCount val="1"/>
                <c:pt idx="0">
                  <c:v>Medicina de família</c:v>
                </c:pt>
              </c:strCache>
            </c:strRef>
          </c:tx>
          <c:spPr>
            <a:ln w="25200">
              <a:solidFill>
                <a:srgbClr val="808080"/>
              </a:solidFill>
            </a:ln>
          </c:spPr>
          <c:marker>
            <c:symbol val="none"/>
          </c:marker>
          <c:cat>
            <c:numRef>
              <c:f>'QA6-GA1'!$B$2:$K$2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'QA6-GA1'!$B$3:$K$3</c:f>
              <c:numCache>
                <c:formatCode>#,##0</c:formatCode>
                <c:ptCount val="10"/>
                <c:pt idx="0">
                  <c:v>3596147</c:v>
                </c:pt>
                <c:pt idx="1">
                  <c:v>3563614</c:v>
                </c:pt>
                <c:pt idx="2">
                  <c:v>3625058</c:v>
                </c:pt>
                <c:pt idx="3">
                  <c:v>3671677</c:v>
                </c:pt>
                <c:pt idx="4">
                  <c:v>3771468</c:v>
                </c:pt>
                <c:pt idx="5">
                  <c:v>3776817</c:v>
                </c:pt>
                <c:pt idx="6">
                  <c:v>3827802</c:v>
                </c:pt>
                <c:pt idx="7">
                  <c:v>3945137</c:v>
                </c:pt>
                <c:pt idx="8">
                  <c:v>4170569</c:v>
                </c:pt>
                <c:pt idx="9">
                  <c:v>4430826</c:v>
                </c:pt>
              </c:numCache>
            </c:numRef>
          </c:val>
          <c:smooth val="0"/>
          <c:extLst>
            <c:ext xmlns:c16="http://schemas.microsoft.com/office/drawing/2014/chart" uri="{C3380CC4-5D6E-409C-BE32-E72D297353CC}">
              <c16:uniqueId val="{00000000-0CBA-41F8-9126-A60034206EE8}"/>
            </c:ext>
          </c:extLst>
        </c:ser>
        <c:ser>
          <c:idx val="1"/>
          <c:order val="1"/>
          <c:tx>
            <c:strRef>
              <c:f>'QA6-GA1'!$A$4</c:f>
              <c:strCache>
                <c:ptCount val="1"/>
                <c:pt idx="0">
                  <c:v>Infermeria</c:v>
                </c:pt>
              </c:strCache>
            </c:strRef>
          </c:tx>
          <c:spPr>
            <a:ln w="25200">
              <a:solidFill>
                <a:srgbClr val="FFCC00"/>
              </a:solidFill>
            </a:ln>
          </c:spPr>
          <c:marker>
            <c:symbol val="none"/>
          </c:marker>
          <c:cat>
            <c:numRef>
              <c:f>'QA6-GA1'!$B$2:$K$2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'QA6-GA1'!$B$4:$K$4</c:f>
              <c:numCache>
                <c:formatCode>#,##0</c:formatCode>
                <c:ptCount val="10"/>
                <c:pt idx="0">
                  <c:v>2562720</c:v>
                </c:pt>
                <c:pt idx="1">
                  <c:v>2590780</c:v>
                </c:pt>
                <c:pt idx="2">
                  <c:v>2652190</c:v>
                </c:pt>
                <c:pt idx="3">
                  <c:v>2673633</c:v>
                </c:pt>
                <c:pt idx="4">
                  <c:v>2841078</c:v>
                </c:pt>
                <c:pt idx="5">
                  <c:v>2891344</c:v>
                </c:pt>
                <c:pt idx="6">
                  <c:v>2916447</c:v>
                </c:pt>
                <c:pt idx="7">
                  <c:v>2955204</c:v>
                </c:pt>
                <c:pt idx="8">
                  <c:v>3283781</c:v>
                </c:pt>
                <c:pt idx="9">
                  <c:v>4541150</c:v>
                </c:pt>
              </c:numCache>
            </c:numRef>
          </c:val>
          <c:smooth val="0"/>
          <c:extLst>
            <c:ext xmlns:c16="http://schemas.microsoft.com/office/drawing/2014/chart" uri="{C3380CC4-5D6E-409C-BE32-E72D297353CC}">
              <c16:uniqueId val="{00000001-0CBA-41F8-9126-A60034206EE8}"/>
            </c:ext>
          </c:extLst>
        </c:ser>
        <c:dLbls>
          <c:showLegendKey val="0"/>
          <c:showVal val="0"/>
          <c:showCatName val="0"/>
          <c:showSerName val="0"/>
          <c:showPercent val="0"/>
          <c:showBubbleSize val="0"/>
        </c:dLbls>
        <c:marker val="1"/>
        <c:smooth val="0"/>
        <c:axId val="139739904"/>
        <c:axId val="139725824"/>
      </c:lineChart>
      <c:lineChart>
        <c:grouping val="standard"/>
        <c:varyColors val="0"/>
        <c:ser>
          <c:idx val="2"/>
          <c:order val="2"/>
          <c:tx>
            <c:strRef>
              <c:f>'QA6-GA1'!$A$5</c:f>
              <c:strCache>
                <c:ptCount val="1"/>
                <c:pt idx="0">
                  <c:v>Pediatria</c:v>
                </c:pt>
              </c:strCache>
            </c:strRef>
          </c:tx>
          <c:spPr>
            <a:ln w="25200">
              <a:solidFill>
                <a:srgbClr val="000000"/>
              </a:solidFill>
            </a:ln>
          </c:spPr>
          <c:marker>
            <c:symbol val="none"/>
          </c:marker>
          <c:cat>
            <c:numRef>
              <c:f>'QA6-GA1'!$B$2:$K$2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'QA6-GA1'!$B$5:$K$5</c:f>
              <c:numCache>
                <c:formatCode>#,##0</c:formatCode>
                <c:ptCount val="10"/>
                <c:pt idx="0">
                  <c:v>662924</c:v>
                </c:pt>
                <c:pt idx="1">
                  <c:v>658955</c:v>
                </c:pt>
                <c:pt idx="2">
                  <c:v>655455</c:v>
                </c:pt>
                <c:pt idx="3">
                  <c:v>658108</c:v>
                </c:pt>
                <c:pt idx="4">
                  <c:v>665686</c:v>
                </c:pt>
                <c:pt idx="5">
                  <c:v>647356</c:v>
                </c:pt>
                <c:pt idx="6">
                  <c:v>651033</c:v>
                </c:pt>
                <c:pt idx="7">
                  <c:v>626055</c:v>
                </c:pt>
                <c:pt idx="8">
                  <c:v>640910</c:v>
                </c:pt>
                <c:pt idx="9">
                  <c:v>724062</c:v>
                </c:pt>
              </c:numCache>
            </c:numRef>
          </c:val>
          <c:smooth val="0"/>
          <c:extLst>
            <c:ext xmlns:c16="http://schemas.microsoft.com/office/drawing/2014/chart" uri="{C3380CC4-5D6E-409C-BE32-E72D297353CC}">
              <c16:uniqueId val="{00000002-0CBA-41F8-9126-A60034206EE8}"/>
            </c:ext>
          </c:extLst>
        </c:ser>
        <c:ser>
          <c:idx val="3"/>
          <c:order val="3"/>
          <c:tx>
            <c:strRef>
              <c:f>'QA6-GA1'!$A$6</c:f>
              <c:strCache>
                <c:ptCount val="1"/>
                <c:pt idx="0">
                  <c:v>PAC/SUAP medicina</c:v>
                </c:pt>
              </c:strCache>
            </c:strRef>
          </c:tx>
          <c:spPr>
            <a:ln w="25200">
              <a:solidFill>
                <a:srgbClr val="99CC00"/>
              </a:solidFill>
            </a:ln>
          </c:spPr>
          <c:marker>
            <c:symbol val="none"/>
          </c:marker>
          <c:cat>
            <c:numRef>
              <c:f>'QA6-GA1'!$B$2:$K$2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'QA6-GA1'!$B$6:$K$6</c:f>
              <c:numCache>
                <c:formatCode>#,##0</c:formatCode>
                <c:ptCount val="10"/>
                <c:pt idx="0">
                  <c:v>549082</c:v>
                </c:pt>
                <c:pt idx="1">
                  <c:v>591473</c:v>
                </c:pt>
                <c:pt idx="2">
                  <c:v>614344</c:v>
                </c:pt>
                <c:pt idx="3">
                  <c:v>658832</c:v>
                </c:pt>
                <c:pt idx="4">
                  <c:v>667361</c:v>
                </c:pt>
                <c:pt idx="5">
                  <c:v>634151</c:v>
                </c:pt>
                <c:pt idx="6">
                  <c:v>631827</c:v>
                </c:pt>
                <c:pt idx="7">
                  <c:v>628365</c:v>
                </c:pt>
                <c:pt idx="8">
                  <c:v>536186</c:v>
                </c:pt>
                <c:pt idx="9">
                  <c:v>659878</c:v>
                </c:pt>
              </c:numCache>
            </c:numRef>
          </c:val>
          <c:smooth val="0"/>
          <c:extLst>
            <c:ext xmlns:c16="http://schemas.microsoft.com/office/drawing/2014/chart" uri="{C3380CC4-5D6E-409C-BE32-E72D297353CC}">
              <c16:uniqueId val="{00000003-0CBA-41F8-9126-A60034206EE8}"/>
            </c:ext>
          </c:extLst>
        </c:ser>
        <c:dLbls>
          <c:showLegendKey val="0"/>
          <c:showVal val="0"/>
          <c:showCatName val="0"/>
          <c:showSerName val="0"/>
          <c:showPercent val="0"/>
          <c:showBubbleSize val="0"/>
        </c:dLbls>
        <c:marker val="1"/>
        <c:smooth val="0"/>
        <c:axId val="139751424"/>
        <c:axId val="139741440"/>
      </c:lineChart>
      <c:valAx>
        <c:axId val="139725824"/>
        <c:scaling>
          <c:orientation val="minMax"/>
        </c:scaling>
        <c:delete val="0"/>
        <c:axPos val="l"/>
        <c:majorGridlines>
          <c:spPr>
            <a:ln>
              <a:solidFill>
                <a:srgbClr val="969696"/>
              </a:solidFill>
              <a:custDash>
                <a:ds d="393071" sp="393071"/>
              </a:custDash>
            </a:ln>
          </c:spPr>
        </c:majorGridlines>
        <c:numFmt formatCode="#,##0" sourceLinked="1"/>
        <c:majorTickMark val="none"/>
        <c:minorTickMark val="none"/>
        <c:tickLblPos val="nextTo"/>
        <c:crossAx val="139739904"/>
        <c:crossesAt val="1"/>
        <c:crossBetween val="between"/>
      </c:valAx>
      <c:catAx>
        <c:axId val="139739904"/>
        <c:scaling>
          <c:orientation val="minMax"/>
        </c:scaling>
        <c:delete val="0"/>
        <c:axPos val="b"/>
        <c:numFmt formatCode="General" sourceLinked="1"/>
        <c:majorTickMark val="none"/>
        <c:minorTickMark val="none"/>
        <c:tickLblPos val="nextTo"/>
        <c:crossAx val="139725824"/>
        <c:crossesAt val="0"/>
        <c:auto val="1"/>
        <c:lblAlgn val="ctr"/>
        <c:lblOffset val="100"/>
        <c:noMultiLvlLbl val="0"/>
      </c:catAx>
      <c:valAx>
        <c:axId val="139741440"/>
        <c:scaling>
          <c:orientation val="minMax"/>
          <c:max val="740000"/>
          <c:min val="500000"/>
        </c:scaling>
        <c:delete val="0"/>
        <c:axPos val="r"/>
        <c:numFmt formatCode="#,##0" sourceLinked="1"/>
        <c:majorTickMark val="cross"/>
        <c:minorTickMark val="none"/>
        <c:tickLblPos val="nextTo"/>
        <c:crossAx val="139751424"/>
        <c:crosses val="max"/>
        <c:crossBetween val="between"/>
        <c:majorUnit val="60000"/>
      </c:valAx>
      <c:catAx>
        <c:axId val="139751424"/>
        <c:scaling>
          <c:orientation val="minMax"/>
        </c:scaling>
        <c:delete val="1"/>
        <c:axPos val="b"/>
        <c:numFmt formatCode="General" sourceLinked="1"/>
        <c:majorTickMark val="none"/>
        <c:minorTickMark val="none"/>
        <c:tickLblPos val="none"/>
        <c:crossAx val="139741440"/>
        <c:crossesAt val="0"/>
        <c:auto val="1"/>
        <c:lblAlgn val="ctr"/>
        <c:lblOffset val="100"/>
        <c:noMultiLvlLbl val="0"/>
      </c:catAx>
      <c:spPr>
        <a:noFill/>
        <a:ln w="12600">
          <a:solidFill>
            <a:srgbClr val="808080"/>
          </a:solidFill>
          <a:prstDash val="solid"/>
        </a:ln>
      </c:spPr>
    </c:plotArea>
    <c:legend>
      <c:legendPos val="b"/>
      <c:layout>
        <c:manualLayout>
          <c:xMode val="edge"/>
          <c:yMode val="edge"/>
          <c:x val="0.12195441684188667"/>
          <c:y val="0.92147828453672387"/>
          <c:w val="0.75609116631622664"/>
          <c:h val="5.8366680394308715E-2"/>
        </c:manualLayout>
      </c:layout>
      <c:overlay val="0"/>
      <c:spPr>
        <a:solidFill>
          <a:srgbClr val="FFFFFF"/>
        </a:solidFill>
        <a:ln>
          <a:noFill/>
        </a:ln>
      </c:spPr>
    </c:legend>
    <c:plotVisOnly val="1"/>
    <c:dispBlanksAs val="gap"/>
    <c:showDLblsOverMax val="0"/>
  </c:chart>
  <c:spPr>
    <a:ln>
      <a:solidFill>
        <a:srgbClr val="000000"/>
      </a:solidFill>
      <a:prstDash val="solid"/>
    </a:ln>
  </c:spPr>
  <c:txPr>
    <a:bodyPr/>
    <a:lstStyle/>
    <a:p>
      <a:pPr>
        <a:defRPr sz="800">
          <a:latin typeface="Arial" panose="020B0604020202020204" pitchFamily="34" charset="0"/>
          <a:cs typeface="Arial" panose="020B0604020202020204" pitchFamily="34" charset="0"/>
        </a:defRPr>
      </a:pPr>
      <a:endParaRPr lang="ca-ES"/>
    </a:p>
  </c:txPr>
  <c:printSettings>
    <c:headerFooter/>
    <c:pageMargins b="0.75000000000000144" l="0.70000000000000062" r="0.70000000000000062" t="0.75000000000000144"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A III-1. Altes per 10.000 hab. als hospitals de les Illes Balears per titularitat del centre (2010-2017)</a:t>
            </a:r>
          </a:p>
        </c:rich>
      </c:tx>
      <c:layout>
        <c:manualLayout>
          <c:xMode val="edge"/>
          <c:yMode val="edge"/>
          <c:x val="0.15815745687012905"/>
          <c:y val="6.1521939245167197E-2"/>
        </c:manualLayout>
      </c:layout>
      <c:overlay val="0"/>
    </c:title>
    <c:autoTitleDeleted val="0"/>
    <c:plotArea>
      <c:layout>
        <c:manualLayout>
          <c:layoutTarget val="inner"/>
          <c:xMode val="edge"/>
          <c:yMode val="edge"/>
          <c:x val="5.2631578947368404E-2"/>
          <c:y val="0.25774777539122401"/>
          <c:w val="0.92267273841842512"/>
          <c:h val="0.71540349800552305"/>
        </c:manualLayout>
      </c:layout>
      <c:lineChart>
        <c:grouping val="standard"/>
        <c:varyColors val="1"/>
        <c:ser>
          <c:idx val="0"/>
          <c:order val="0"/>
          <c:tx>
            <c:strRef>
              <c:f>'AQ70-AQ75.1-AG1-AG6 '!$B$2</c:f>
              <c:strCache>
                <c:ptCount val="1"/>
                <c:pt idx="0">
                  <c:v>Públics-SNS</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'AQ70-AQ75.1-AG1-AG6 '!$A$3:$A$10</c:f>
              <c:numCache>
                <c:formatCode>General</c:formatCode>
                <c:ptCount val="8"/>
                <c:pt idx="0">
                  <c:v>2010</c:v>
                </c:pt>
                <c:pt idx="1">
                  <c:v>2011</c:v>
                </c:pt>
                <c:pt idx="2">
                  <c:v>2012</c:v>
                </c:pt>
                <c:pt idx="3">
                  <c:v>2013</c:v>
                </c:pt>
                <c:pt idx="4">
                  <c:v>2014</c:v>
                </c:pt>
                <c:pt idx="5">
                  <c:v>2015</c:v>
                </c:pt>
                <c:pt idx="6">
                  <c:v>2016</c:v>
                </c:pt>
                <c:pt idx="7">
                  <c:v>2017</c:v>
                </c:pt>
              </c:numCache>
            </c:numRef>
          </c:cat>
          <c:val>
            <c:numRef>
              <c:f>'AQ70-AQ75.1-AG1-AG6 '!$B$3:$B$10</c:f>
              <c:numCache>
                <c:formatCode>#,##0</c:formatCode>
                <c:ptCount val="8"/>
                <c:pt idx="0">
                  <c:v>84032</c:v>
                </c:pt>
                <c:pt idx="1">
                  <c:v>83150</c:v>
                </c:pt>
                <c:pt idx="2">
                  <c:v>83349</c:v>
                </c:pt>
                <c:pt idx="3">
                  <c:v>84440</c:v>
                </c:pt>
                <c:pt idx="4">
                  <c:v>86161</c:v>
                </c:pt>
                <c:pt idx="5">
                  <c:v>87050</c:v>
                </c:pt>
                <c:pt idx="6">
                  <c:v>89689</c:v>
                </c:pt>
                <c:pt idx="7">
                  <c:v>90121</c:v>
                </c:pt>
              </c:numCache>
            </c:numRef>
          </c:val>
          <c:smooth val="0"/>
          <c:extLst>
            <c:ext xmlns:c16="http://schemas.microsoft.com/office/drawing/2014/chart" uri="{C3380CC4-5D6E-409C-BE32-E72D297353CC}">
              <c16:uniqueId val="{00000000-F290-5743-9903-938B5C3D488A}"/>
            </c:ext>
          </c:extLst>
        </c:ser>
        <c:ser>
          <c:idx val="1"/>
          <c:order val="1"/>
          <c:tx>
            <c:strRef>
              <c:f>'AQ70-AQ75.1-AG1-AG6 '!$C$2</c:f>
              <c:strCache>
                <c:ptCount val="1"/>
                <c:pt idx="0">
                  <c:v>Privats</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'AQ70-AQ75.1-AG1-AG6 '!$A$3:$A$10</c:f>
              <c:numCache>
                <c:formatCode>General</c:formatCode>
                <c:ptCount val="8"/>
                <c:pt idx="0">
                  <c:v>2010</c:v>
                </c:pt>
                <c:pt idx="1">
                  <c:v>2011</c:v>
                </c:pt>
                <c:pt idx="2">
                  <c:v>2012</c:v>
                </c:pt>
                <c:pt idx="3">
                  <c:v>2013</c:v>
                </c:pt>
                <c:pt idx="4">
                  <c:v>2014</c:v>
                </c:pt>
                <c:pt idx="5">
                  <c:v>2015</c:v>
                </c:pt>
                <c:pt idx="6">
                  <c:v>2016</c:v>
                </c:pt>
                <c:pt idx="7">
                  <c:v>2017</c:v>
                </c:pt>
              </c:numCache>
            </c:numRef>
          </c:cat>
          <c:val>
            <c:numRef>
              <c:f>'AQ70-AQ75.1-AG1-AG6 '!$C$3:$C$10</c:f>
              <c:numCache>
                <c:formatCode>#,##0</c:formatCode>
                <c:ptCount val="8"/>
                <c:pt idx="0">
                  <c:v>64938</c:v>
                </c:pt>
                <c:pt idx="1">
                  <c:v>63238</c:v>
                </c:pt>
                <c:pt idx="2">
                  <c:v>67038</c:v>
                </c:pt>
                <c:pt idx="3">
                  <c:v>58308</c:v>
                </c:pt>
                <c:pt idx="4">
                  <c:v>79095</c:v>
                </c:pt>
                <c:pt idx="5">
                  <c:v>74939</c:v>
                </c:pt>
                <c:pt idx="6">
                  <c:v>70974</c:v>
                </c:pt>
                <c:pt idx="7">
                  <c:v>67914</c:v>
                </c:pt>
              </c:numCache>
            </c:numRef>
          </c:val>
          <c:smooth val="0"/>
          <c:extLst>
            <c:ext xmlns:c16="http://schemas.microsoft.com/office/drawing/2014/chart" uri="{C3380CC4-5D6E-409C-BE32-E72D297353CC}">
              <c16:uniqueId val="{00000001-F290-5743-9903-938B5C3D488A}"/>
            </c:ext>
          </c:extLst>
        </c:ser>
        <c:dLbls>
          <c:showLegendKey val="0"/>
          <c:showVal val="0"/>
          <c:showCatName val="0"/>
          <c:showSerName val="0"/>
          <c:showPercent val="0"/>
          <c:showBubbleSize val="0"/>
        </c:dLbls>
        <c:hiLowLines>
          <c:spPr>
            <a:ln>
              <a:noFill/>
            </a:ln>
          </c:spPr>
        </c:hiLowLines>
        <c:smooth val="0"/>
        <c:axId val="115945472"/>
        <c:axId val="115947008"/>
      </c:lineChart>
      <c:catAx>
        <c:axId val="115945472"/>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947008"/>
        <c:crosses val="autoZero"/>
        <c:auto val="1"/>
        <c:lblAlgn val="ctr"/>
        <c:lblOffset val="100"/>
        <c:noMultiLvlLbl val="1"/>
      </c:catAx>
      <c:valAx>
        <c:axId val="115947008"/>
        <c:scaling>
          <c:orientation val="minMax"/>
          <c:min val="50000"/>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945472"/>
        <c:crossesAt val="1"/>
        <c:crossBetween val="between"/>
      </c:valAx>
      <c:spPr>
        <a:noFill/>
        <a:ln w="12600">
          <a:solidFill>
            <a:srgbClr val="808080"/>
          </a:solidFill>
          <a:round/>
        </a:ln>
      </c:spPr>
    </c:plotArea>
    <c:legend>
      <c:legendPos val="r"/>
      <c:layout>
        <c:manualLayout>
          <c:xMode val="edge"/>
          <c:yMode val="edge"/>
          <c:x val="0.14283212190209299"/>
          <c:y val="0.11353175820803903"/>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700"/>
            </a:pPr>
            <a:r>
              <a:rPr lang="es-ES" sz="700"/>
              <a:t>Gràfic III-4.2. </a:t>
            </a:r>
          </a:p>
          <a:p>
            <a:pPr algn="ctr">
              <a:defRPr sz="700"/>
            </a:pPr>
            <a:r>
              <a:rPr lang="es-ES" sz="700"/>
              <a:t>Evolució del personal total en el sistema sanitari de les Illes Balears (2013-2021*)</a:t>
            </a:r>
          </a:p>
        </c:rich>
      </c:tx>
      <c:layout>
        <c:manualLayout>
          <c:xMode val="edge"/>
          <c:yMode val="edge"/>
          <c:x val="0.23998040908032278"/>
          <c:y val="5.5105661199464688E-2"/>
        </c:manualLayout>
      </c:layout>
      <c:overlay val="0"/>
    </c:title>
    <c:autoTitleDeleted val="0"/>
    <c:plotArea>
      <c:layout>
        <c:manualLayout>
          <c:layoutTarget val="inner"/>
          <c:xMode val="edge"/>
          <c:yMode val="edge"/>
          <c:x val="0.10606500290191505"/>
          <c:y val="0.27861414724685507"/>
          <c:w val="0.85345327916424796"/>
          <c:h val="0.55083522375747607"/>
        </c:manualLayout>
      </c:layout>
      <c:lineChart>
        <c:grouping val="standard"/>
        <c:varyColors val="1"/>
        <c:ser>
          <c:idx val="0"/>
          <c:order val="0"/>
          <c:tx>
            <c:strRef>
              <c:f>'G2-G3'!$A$5</c:f>
              <c:strCache>
                <c:ptCount val="1"/>
                <c:pt idx="0">
                  <c:v>Personal vinculat</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'G2-G3'!$B$3:$T$4</c:f>
              <c:multiLvlStrCache>
                <c:ptCount val="19"/>
                <c:lvl>
                  <c:pt idx="0">
                    <c:v>2013</c:v>
                  </c:pt>
                  <c:pt idx="1">
                    <c:v>2014</c:v>
                  </c:pt>
                  <c:pt idx="2">
                    <c:v>2015</c:v>
                  </c:pt>
                  <c:pt idx="3">
                    <c:v>2016</c:v>
                  </c:pt>
                  <c:pt idx="4">
                    <c:v>2017</c:v>
                  </c:pt>
                  <c:pt idx="5">
                    <c:v>2018</c:v>
                  </c:pt>
                  <c:pt idx="6">
                    <c:v>2019</c:v>
                  </c:pt>
                  <c:pt idx="7">
                    <c:v>2020*</c:v>
                  </c:pt>
                  <c:pt idx="8">
                    <c:v>2021*</c:v>
                  </c:pt>
                  <c:pt idx="10">
                    <c:v>2013</c:v>
                  </c:pt>
                  <c:pt idx="11">
                    <c:v>2014</c:v>
                  </c:pt>
                  <c:pt idx="12">
                    <c:v>2015</c:v>
                  </c:pt>
                  <c:pt idx="13">
                    <c:v>2016</c:v>
                  </c:pt>
                  <c:pt idx="14">
                    <c:v>2017</c:v>
                  </c:pt>
                  <c:pt idx="15">
                    <c:v>2018</c:v>
                  </c:pt>
                  <c:pt idx="16">
                    <c:v>2019</c:v>
                  </c:pt>
                  <c:pt idx="17">
                    <c:v>2020*</c:v>
                  </c:pt>
                  <c:pt idx="18">
                    <c:v>2021*</c:v>
                  </c:pt>
                </c:lvl>
                <c:lvl>
                  <c:pt idx="0">
                    <c:v>Públics</c:v>
                  </c:pt>
                  <c:pt idx="10">
                    <c:v>Privats</c:v>
                  </c:pt>
                </c:lvl>
              </c:multiLvlStrCache>
            </c:multiLvlStrRef>
          </c:cat>
          <c:val>
            <c:numRef>
              <c:f>'G2-G3'!$B$5:$T$5</c:f>
              <c:numCache>
                <c:formatCode>#,##0</c:formatCode>
                <c:ptCount val="19"/>
                <c:pt idx="0">
                  <c:v>10678</c:v>
                </c:pt>
                <c:pt idx="1">
                  <c:v>11039</c:v>
                </c:pt>
                <c:pt idx="2">
                  <c:v>11493</c:v>
                </c:pt>
                <c:pt idx="3">
                  <c:v>11799</c:v>
                </c:pt>
                <c:pt idx="4">
                  <c:v>12057</c:v>
                </c:pt>
                <c:pt idx="5">
                  <c:v>12449</c:v>
                </c:pt>
                <c:pt idx="6">
                  <c:v>12822</c:v>
                </c:pt>
                <c:pt idx="7">
                  <c:v>13507</c:v>
                </c:pt>
                <c:pt idx="8">
                  <c:v>13604</c:v>
                </c:pt>
                <c:pt idx="10">
                  <c:v>3056</c:v>
                </c:pt>
                <c:pt idx="11">
                  <c:v>3196</c:v>
                </c:pt>
                <c:pt idx="12">
                  <c:v>3451</c:v>
                </c:pt>
                <c:pt idx="13">
                  <c:v>3646</c:v>
                </c:pt>
                <c:pt idx="14">
                  <c:v>3594</c:v>
                </c:pt>
                <c:pt idx="15">
                  <c:v>3878</c:v>
                </c:pt>
                <c:pt idx="16">
                  <c:v>3906</c:v>
                </c:pt>
                <c:pt idx="17">
                  <c:v>3792</c:v>
                </c:pt>
                <c:pt idx="18">
                  <c:v>4122</c:v>
                </c:pt>
              </c:numCache>
            </c:numRef>
          </c:val>
          <c:smooth val="0"/>
          <c:extLst>
            <c:ext xmlns:c16="http://schemas.microsoft.com/office/drawing/2014/chart" uri="{C3380CC4-5D6E-409C-BE32-E72D297353CC}">
              <c16:uniqueId val="{00000000-7F01-EB41-AB12-039A0D32B342}"/>
            </c:ext>
          </c:extLst>
        </c:ser>
        <c:ser>
          <c:idx val="1"/>
          <c:order val="1"/>
          <c:tx>
            <c:strRef>
              <c:f>'G2-G3'!$A$6</c:f>
              <c:strCache>
                <c:ptCount val="1"/>
                <c:pt idx="0">
                  <c:v>Personal col·laborador</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'G2-G3'!$B$3:$T$4</c:f>
              <c:multiLvlStrCache>
                <c:ptCount val="19"/>
                <c:lvl>
                  <c:pt idx="0">
                    <c:v>2013</c:v>
                  </c:pt>
                  <c:pt idx="1">
                    <c:v>2014</c:v>
                  </c:pt>
                  <c:pt idx="2">
                    <c:v>2015</c:v>
                  </c:pt>
                  <c:pt idx="3">
                    <c:v>2016</c:v>
                  </c:pt>
                  <c:pt idx="4">
                    <c:v>2017</c:v>
                  </c:pt>
                  <c:pt idx="5">
                    <c:v>2018</c:v>
                  </c:pt>
                  <c:pt idx="6">
                    <c:v>2019</c:v>
                  </c:pt>
                  <c:pt idx="7">
                    <c:v>2020*</c:v>
                  </c:pt>
                  <c:pt idx="8">
                    <c:v>2021*</c:v>
                  </c:pt>
                  <c:pt idx="10">
                    <c:v>2013</c:v>
                  </c:pt>
                  <c:pt idx="11">
                    <c:v>2014</c:v>
                  </c:pt>
                  <c:pt idx="12">
                    <c:v>2015</c:v>
                  </c:pt>
                  <c:pt idx="13">
                    <c:v>2016</c:v>
                  </c:pt>
                  <c:pt idx="14">
                    <c:v>2017</c:v>
                  </c:pt>
                  <c:pt idx="15">
                    <c:v>2018</c:v>
                  </c:pt>
                  <c:pt idx="16">
                    <c:v>2019</c:v>
                  </c:pt>
                  <c:pt idx="17">
                    <c:v>2020*</c:v>
                  </c:pt>
                  <c:pt idx="18">
                    <c:v>2021*</c:v>
                  </c:pt>
                </c:lvl>
                <c:lvl>
                  <c:pt idx="0">
                    <c:v>Públics</c:v>
                  </c:pt>
                  <c:pt idx="10">
                    <c:v>Privats</c:v>
                  </c:pt>
                </c:lvl>
              </c:multiLvlStrCache>
            </c:multiLvlStrRef>
          </c:cat>
          <c:val>
            <c:numRef>
              <c:f>'G2-G3'!$B$6:$T$6</c:f>
              <c:numCache>
                <c:formatCode>#,##0</c:formatCode>
                <c:ptCount val="19"/>
                <c:pt idx="0">
                  <c:v>12</c:v>
                </c:pt>
                <c:pt idx="1">
                  <c:v>25</c:v>
                </c:pt>
                <c:pt idx="2">
                  <c:v>19</c:v>
                </c:pt>
                <c:pt idx="3">
                  <c:v>33</c:v>
                </c:pt>
                <c:pt idx="4">
                  <c:v>36</c:v>
                </c:pt>
                <c:pt idx="5">
                  <c:v>35</c:v>
                </c:pt>
                <c:pt idx="6">
                  <c:v>38</c:v>
                </c:pt>
                <c:pt idx="7">
                  <c:v>37</c:v>
                </c:pt>
                <c:pt idx="8">
                  <c:v>11</c:v>
                </c:pt>
                <c:pt idx="10">
                  <c:v>1158</c:v>
                </c:pt>
                <c:pt idx="11">
                  <c:v>1123</c:v>
                </c:pt>
                <c:pt idx="12">
                  <c:v>1202</c:v>
                </c:pt>
                <c:pt idx="13">
                  <c:v>1223</c:v>
                </c:pt>
                <c:pt idx="14">
                  <c:v>1274</c:v>
                </c:pt>
                <c:pt idx="15">
                  <c:v>1355</c:v>
                </c:pt>
                <c:pt idx="16">
                  <c:v>1342</c:v>
                </c:pt>
                <c:pt idx="17">
                  <c:v>1381</c:v>
                </c:pt>
                <c:pt idx="18">
                  <c:v>1210</c:v>
                </c:pt>
              </c:numCache>
            </c:numRef>
          </c:val>
          <c:smooth val="0"/>
          <c:extLst>
            <c:ext xmlns:c16="http://schemas.microsoft.com/office/drawing/2014/chart" uri="{C3380CC4-5D6E-409C-BE32-E72D297353CC}">
              <c16:uniqueId val="{00000001-7F01-EB41-AB12-039A0D32B342}"/>
            </c:ext>
          </c:extLst>
        </c:ser>
        <c:dLbls>
          <c:showLegendKey val="0"/>
          <c:showVal val="0"/>
          <c:showCatName val="0"/>
          <c:showSerName val="0"/>
          <c:showPercent val="0"/>
          <c:showBubbleSize val="0"/>
        </c:dLbls>
        <c:hiLowLines>
          <c:spPr>
            <a:ln>
              <a:noFill/>
            </a:ln>
          </c:spPr>
        </c:hiLowLines>
        <c:smooth val="0"/>
        <c:axId val="107117952"/>
        <c:axId val="107123840"/>
      </c:lineChart>
      <c:catAx>
        <c:axId val="107117952"/>
        <c:scaling>
          <c:orientation val="minMax"/>
        </c:scaling>
        <c:delete val="0"/>
        <c:axPos val="b"/>
        <c:numFmt formatCode="General" sourceLinked="1"/>
        <c:majorTickMark val="none"/>
        <c:minorTickMark val="none"/>
        <c:tickLblPos val="nextTo"/>
        <c:spPr>
          <a:ln w="6480">
            <a:solidFill>
              <a:srgbClr val="8B8B8B"/>
            </a:solidFill>
            <a:round/>
          </a:ln>
        </c:spPr>
        <c:txPr>
          <a:bodyPr rot="0" vert="horz"/>
          <a:lstStyle/>
          <a:p>
            <a:pPr>
              <a:defRPr/>
            </a:pPr>
            <a:endParaRPr lang="ca-ES"/>
          </a:p>
        </c:txPr>
        <c:crossAx val="107123840"/>
        <c:crosses val="autoZero"/>
        <c:auto val="1"/>
        <c:lblAlgn val="ctr"/>
        <c:lblOffset val="100"/>
        <c:noMultiLvlLbl val="1"/>
      </c:catAx>
      <c:valAx>
        <c:axId val="107123840"/>
        <c:scaling>
          <c:orientation val="minMax"/>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crossAx val="107117952"/>
        <c:crossesAt val="1"/>
        <c:crossBetween val="between"/>
      </c:valAx>
      <c:spPr>
        <a:noFill/>
        <a:ln w="12600">
          <a:solidFill>
            <a:srgbClr val="808080"/>
          </a:solidFill>
          <a:round/>
        </a:ln>
      </c:spPr>
    </c:plotArea>
    <c:legend>
      <c:legendPos val="t"/>
      <c:layout>
        <c:manualLayout>
          <c:xMode val="edge"/>
          <c:yMode val="edge"/>
          <c:x val="0.22117487176343162"/>
          <c:y val="0.1880937020969336"/>
          <c:w val="0.60084196758833508"/>
          <c:h val="6.4686229366540213E-2"/>
        </c:manualLayout>
      </c:layout>
      <c:overlay val="0"/>
      <c:spPr>
        <a:noFill/>
        <a:ln>
          <a:noFill/>
        </a:ln>
      </c:spPr>
    </c:legend>
    <c:plotVisOnly val="1"/>
    <c:dispBlanksAs val="gap"/>
    <c:showDLblsOverMax val="1"/>
  </c:chart>
  <c:spPr>
    <a:solidFill>
      <a:srgbClr val="FFFFFF"/>
    </a:solidFill>
    <a:ln>
      <a:solidFill>
        <a:srgbClr val="000000"/>
      </a:solidFill>
    </a:ln>
  </c:spPr>
  <c:txPr>
    <a:bodyPr/>
    <a:lstStyle/>
    <a:p>
      <a:pPr>
        <a:defRPr sz="800" b="0" i="0">
          <a:latin typeface="Arial" panose="020B0604020202020204" pitchFamily="34" charset="0"/>
          <a:cs typeface="Arial" panose="020B0604020202020204" pitchFamily="34" charset="0"/>
        </a:defRPr>
      </a:pPr>
      <a:endParaRPr lang="ca-ES"/>
    </a:p>
  </c:tx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A III-2. Intervencions quirúrgiques (ingrés+ CMA) als hospitals de les Illes Balears per titularitat del centre (2010-2017)</a:t>
            </a:r>
          </a:p>
        </c:rich>
      </c:tx>
      <c:layout>
        <c:manualLayout>
          <c:xMode val="edge"/>
          <c:yMode val="edge"/>
          <c:x val="0.15296584257884202"/>
          <c:y val="6.1413348289399892E-2"/>
        </c:manualLayout>
      </c:layout>
      <c:overlay val="0"/>
    </c:title>
    <c:autoTitleDeleted val="0"/>
    <c:plotArea>
      <c:layout>
        <c:manualLayout>
          <c:layoutTarget val="inner"/>
          <c:xMode val="edge"/>
          <c:yMode val="edge"/>
          <c:x val="5.2590198305232802E-2"/>
          <c:y val="0.25687044307347207"/>
          <c:w val="0.92303660347689309"/>
          <c:h val="0.7166292765002803"/>
        </c:manualLayout>
      </c:layout>
      <c:lineChart>
        <c:grouping val="standard"/>
        <c:varyColors val="1"/>
        <c:ser>
          <c:idx val="0"/>
          <c:order val="0"/>
          <c:tx>
            <c:strRef>
              <c:f>'AQ70-AQ75.1-AG1-AG6 '!$B$17</c:f>
              <c:strCache>
                <c:ptCount val="1"/>
                <c:pt idx="0">
                  <c:v>Públics-SNS</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'AQ70-AQ75.1-AG1-AG6 '!$A$18:$A$25</c:f>
              <c:numCache>
                <c:formatCode>General</c:formatCode>
                <c:ptCount val="8"/>
                <c:pt idx="0">
                  <c:v>2010</c:v>
                </c:pt>
                <c:pt idx="1">
                  <c:v>2011</c:v>
                </c:pt>
                <c:pt idx="2">
                  <c:v>2012</c:v>
                </c:pt>
                <c:pt idx="3">
                  <c:v>2013</c:v>
                </c:pt>
                <c:pt idx="4">
                  <c:v>2014</c:v>
                </c:pt>
                <c:pt idx="5">
                  <c:v>2015</c:v>
                </c:pt>
                <c:pt idx="6">
                  <c:v>2016</c:v>
                </c:pt>
                <c:pt idx="7">
                  <c:v>2017</c:v>
                </c:pt>
              </c:numCache>
            </c:numRef>
          </c:cat>
          <c:val>
            <c:numRef>
              <c:f>'AQ70-AQ75.1-AG1-AG6 '!$B$18:$B$25</c:f>
              <c:numCache>
                <c:formatCode>#,##0</c:formatCode>
                <c:ptCount val="8"/>
                <c:pt idx="0">
                  <c:v>65903</c:v>
                </c:pt>
                <c:pt idx="1">
                  <c:v>62666</c:v>
                </c:pt>
                <c:pt idx="2">
                  <c:v>59291</c:v>
                </c:pt>
                <c:pt idx="3">
                  <c:v>65924</c:v>
                </c:pt>
                <c:pt idx="4">
                  <c:v>67793</c:v>
                </c:pt>
                <c:pt idx="5">
                  <c:v>67487</c:v>
                </c:pt>
                <c:pt idx="6">
                  <c:v>72180</c:v>
                </c:pt>
                <c:pt idx="7">
                  <c:v>71411</c:v>
                </c:pt>
              </c:numCache>
            </c:numRef>
          </c:val>
          <c:smooth val="0"/>
          <c:extLst>
            <c:ext xmlns:c16="http://schemas.microsoft.com/office/drawing/2014/chart" uri="{C3380CC4-5D6E-409C-BE32-E72D297353CC}">
              <c16:uniqueId val="{00000000-70D0-B640-9289-5003279F792E}"/>
            </c:ext>
          </c:extLst>
        </c:ser>
        <c:ser>
          <c:idx val="1"/>
          <c:order val="1"/>
          <c:tx>
            <c:strRef>
              <c:f>'AQ70-AQ75.1-AG1-AG6 '!$C$17</c:f>
              <c:strCache>
                <c:ptCount val="1"/>
                <c:pt idx="0">
                  <c:v>Privats</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'AQ70-AQ75.1-AG1-AG6 '!$A$18:$A$25</c:f>
              <c:numCache>
                <c:formatCode>General</c:formatCode>
                <c:ptCount val="8"/>
                <c:pt idx="0">
                  <c:v>2010</c:v>
                </c:pt>
                <c:pt idx="1">
                  <c:v>2011</c:v>
                </c:pt>
                <c:pt idx="2">
                  <c:v>2012</c:v>
                </c:pt>
                <c:pt idx="3">
                  <c:v>2013</c:v>
                </c:pt>
                <c:pt idx="4">
                  <c:v>2014</c:v>
                </c:pt>
                <c:pt idx="5">
                  <c:v>2015</c:v>
                </c:pt>
                <c:pt idx="6">
                  <c:v>2016</c:v>
                </c:pt>
                <c:pt idx="7">
                  <c:v>2017</c:v>
                </c:pt>
              </c:numCache>
            </c:numRef>
          </c:cat>
          <c:val>
            <c:numRef>
              <c:f>'AQ70-AQ75.1-AG1-AG6 '!$C$18:$C$25</c:f>
              <c:numCache>
                <c:formatCode>#,##0</c:formatCode>
                <c:ptCount val="8"/>
                <c:pt idx="0">
                  <c:v>53892</c:v>
                </c:pt>
                <c:pt idx="1">
                  <c:v>55019</c:v>
                </c:pt>
                <c:pt idx="2">
                  <c:v>50062</c:v>
                </c:pt>
                <c:pt idx="3">
                  <c:v>53632</c:v>
                </c:pt>
                <c:pt idx="4">
                  <c:v>58630</c:v>
                </c:pt>
                <c:pt idx="5">
                  <c:v>56425</c:v>
                </c:pt>
                <c:pt idx="6">
                  <c:v>59441</c:v>
                </c:pt>
                <c:pt idx="7">
                  <c:v>66607</c:v>
                </c:pt>
              </c:numCache>
            </c:numRef>
          </c:val>
          <c:smooth val="0"/>
          <c:extLst>
            <c:ext xmlns:c16="http://schemas.microsoft.com/office/drawing/2014/chart" uri="{C3380CC4-5D6E-409C-BE32-E72D297353CC}">
              <c16:uniqueId val="{00000001-70D0-B640-9289-5003279F792E}"/>
            </c:ext>
          </c:extLst>
        </c:ser>
        <c:dLbls>
          <c:showLegendKey val="0"/>
          <c:showVal val="0"/>
          <c:showCatName val="0"/>
          <c:showSerName val="0"/>
          <c:showPercent val="0"/>
          <c:showBubbleSize val="0"/>
        </c:dLbls>
        <c:hiLowLines>
          <c:spPr>
            <a:ln>
              <a:noFill/>
            </a:ln>
          </c:spPr>
        </c:hiLowLines>
        <c:smooth val="0"/>
        <c:axId val="115982336"/>
        <c:axId val="115983872"/>
      </c:lineChart>
      <c:catAx>
        <c:axId val="115982336"/>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983872"/>
        <c:crosses val="autoZero"/>
        <c:auto val="1"/>
        <c:lblAlgn val="ctr"/>
        <c:lblOffset val="100"/>
        <c:noMultiLvlLbl val="1"/>
      </c:catAx>
      <c:valAx>
        <c:axId val="115983872"/>
        <c:scaling>
          <c:orientation val="minMax"/>
          <c:min val="45000"/>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982336"/>
        <c:crossesAt val="1"/>
        <c:crossBetween val="between"/>
      </c:valAx>
      <c:spPr>
        <a:noFill/>
        <a:ln w="12600">
          <a:solidFill>
            <a:srgbClr val="808080"/>
          </a:solidFill>
          <a:round/>
        </a:ln>
      </c:spPr>
    </c:plotArea>
    <c:legend>
      <c:legendPos val="r"/>
      <c:layout>
        <c:manualLayout>
          <c:xMode val="edge"/>
          <c:yMode val="edge"/>
          <c:x val="0.15086922337730402"/>
          <c:y val="0.147083567021873"/>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A III-3. Parts als hospitals de les Illes Balears per titularitat del centre i tipus de part (2010-2017)</a:t>
            </a:r>
          </a:p>
        </c:rich>
      </c:tx>
      <c:layout>
        <c:manualLayout>
          <c:xMode val="edge"/>
          <c:yMode val="edge"/>
          <c:x val="0.14529840388619009"/>
          <c:y val="5.7157503524285502E-2"/>
        </c:manualLayout>
      </c:layout>
      <c:overlay val="0"/>
    </c:title>
    <c:autoTitleDeleted val="0"/>
    <c:plotArea>
      <c:layout>
        <c:manualLayout>
          <c:layoutTarget val="inner"/>
          <c:xMode val="edge"/>
          <c:yMode val="edge"/>
          <c:x val="5.8553088133240803E-2"/>
          <c:y val="0.25221068819684705"/>
          <c:w val="0.90674878556558014"/>
          <c:h val="0.7283096245033962"/>
        </c:manualLayout>
      </c:layout>
      <c:lineChart>
        <c:grouping val="standard"/>
        <c:varyColors val="1"/>
        <c:ser>
          <c:idx val="0"/>
          <c:order val="0"/>
          <c:tx>
            <c:strRef>
              <c:f>'AQ70-AQ75.1-AG1-AG6 '!$A$45</c:f>
              <c:strCache>
                <c:ptCount val="1"/>
                <c:pt idx="0">
                  <c:v>Parts via vaginal</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'!$C$43:$R$44</c:f>
              <c:multiLvlStrCache>
                <c:ptCount val="16"/>
                <c:lvl>
                  <c:pt idx="0">
                    <c:v>2011</c:v>
                  </c:pt>
                  <c:pt idx="1">
                    <c:v>2012</c:v>
                  </c:pt>
                  <c:pt idx="2">
                    <c:v>2013</c:v>
                  </c:pt>
                  <c:pt idx="3">
                    <c:v>2014</c:v>
                  </c:pt>
                  <c:pt idx="4">
                    <c:v>2015</c:v>
                  </c:pt>
                  <c:pt idx="5">
                    <c:v>2016</c:v>
                  </c:pt>
                  <c:pt idx="6">
                    <c:v>2017</c:v>
                  </c:pt>
                  <c:pt idx="8">
                    <c:v>2010</c:v>
                  </c:pt>
                  <c:pt idx="9">
                    <c:v>2011</c:v>
                  </c:pt>
                  <c:pt idx="10">
                    <c:v>2012</c:v>
                  </c:pt>
                  <c:pt idx="11">
                    <c:v>2013</c:v>
                  </c:pt>
                  <c:pt idx="12">
                    <c:v>2014</c:v>
                  </c:pt>
                  <c:pt idx="13">
                    <c:v>2015</c:v>
                  </c:pt>
                  <c:pt idx="14">
                    <c:v>2016</c:v>
                  </c:pt>
                  <c:pt idx="15">
                    <c:v>2017</c:v>
                  </c:pt>
                </c:lvl>
                <c:lvl>
                  <c:pt idx="8">
                    <c:v>Privats</c:v>
                  </c:pt>
                </c:lvl>
              </c:multiLvlStrCache>
            </c:multiLvlStrRef>
          </c:cat>
          <c:val>
            <c:numRef>
              <c:f>'AQ70-AQ75.1-AG1-AG6 '!$B$45:$R$45</c:f>
              <c:numCache>
                <c:formatCode>#,##0</c:formatCode>
                <c:ptCount val="17"/>
                <c:pt idx="0">
                  <c:v>6796</c:v>
                </c:pt>
                <c:pt idx="1">
                  <c:v>6403</c:v>
                </c:pt>
                <c:pt idx="2">
                  <c:v>6244</c:v>
                </c:pt>
                <c:pt idx="3">
                  <c:v>5934</c:v>
                </c:pt>
                <c:pt idx="4">
                  <c:v>5833</c:v>
                </c:pt>
                <c:pt idx="5">
                  <c:v>6066</c:v>
                </c:pt>
                <c:pt idx="6">
                  <c:v>6136</c:v>
                </c:pt>
                <c:pt idx="7">
                  <c:v>5987</c:v>
                </c:pt>
                <c:pt idx="9">
                  <c:v>2101</c:v>
                </c:pt>
                <c:pt idx="10">
                  <c:v>1956</c:v>
                </c:pt>
                <c:pt idx="11">
                  <c:v>1795</c:v>
                </c:pt>
                <c:pt idx="12">
                  <c:v>1722</c:v>
                </c:pt>
                <c:pt idx="13">
                  <c:v>1829</c:v>
                </c:pt>
                <c:pt idx="14">
                  <c:v>1837</c:v>
                </c:pt>
                <c:pt idx="15">
                  <c:v>1728</c:v>
                </c:pt>
                <c:pt idx="16" formatCode="General">
                  <c:v>2004</c:v>
                </c:pt>
              </c:numCache>
            </c:numRef>
          </c:val>
          <c:smooth val="0"/>
          <c:extLst>
            <c:ext xmlns:c16="http://schemas.microsoft.com/office/drawing/2014/chart" uri="{C3380CC4-5D6E-409C-BE32-E72D297353CC}">
              <c16:uniqueId val="{00000000-CDC8-2941-B10A-12BB1D74C762}"/>
            </c:ext>
          </c:extLst>
        </c:ser>
        <c:ser>
          <c:idx val="1"/>
          <c:order val="1"/>
          <c:tx>
            <c:strRef>
              <c:f>'AQ70-AQ75.1-AG1-AG6 '!$A$46</c:f>
              <c:strCache>
                <c:ptCount val="1"/>
                <c:pt idx="0">
                  <c:v>Cesàries</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'!$C$43:$R$44</c:f>
              <c:multiLvlStrCache>
                <c:ptCount val="16"/>
                <c:lvl>
                  <c:pt idx="0">
                    <c:v>2011</c:v>
                  </c:pt>
                  <c:pt idx="1">
                    <c:v>2012</c:v>
                  </c:pt>
                  <c:pt idx="2">
                    <c:v>2013</c:v>
                  </c:pt>
                  <c:pt idx="3">
                    <c:v>2014</c:v>
                  </c:pt>
                  <c:pt idx="4">
                    <c:v>2015</c:v>
                  </c:pt>
                  <c:pt idx="5">
                    <c:v>2016</c:v>
                  </c:pt>
                  <c:pt idx="6">
                    <c:v>2017</c:v>
                  </c:pt>
                  <c:pt idx="8">
                    <c:v>2010</c:v>
                  </c:pt>
                  <c:pt idx="9">
                    <c:v>2011</c:v>
                  </c:pt>
                  <c:pt idx="10">
                    <c:v>2012</c:v>
                  </c:pt>
                  <c:pt idx="11">
                    <c:v>2013</c:v>
                  </c:pt>
                  <c:pt idx="12">
                    <c:v>2014</c:v>
                  </c:pt>
                  <c:pt idx="13">
                    <c:v>2015</c:v>
                  </c:pt>
                  <c:pt idx="14">
                    <c:v>2016</c:v>
                  </c:pt>
                  <c:pt idx="15">
                    <c:v>2017</c:v>
                  </c:pt>
                </c:lvl>
                <c:lvl>
                  <c:pt idx="8">
                    <c:v>Privats</c:v>
                  </c:pt>
                </c:lvl>
              </c:multiLvlStrCache>
            </c:multiLvlStrRef>
          </c:cat>
          <c:val>
            <c:numRef>
              <c:f>'AQ70-AQ75.1-AG1-AG6 '!$B$46:$R$46</c:f>
              <c:numCache>
                <c:formatCode>#,##0</c:formatCode>
                <c:ptCount val="17"/>
                <c:pt idx="0">
                  <c:v>1729</c:v>
                </c:pt>
                <c:pt idx="1">
                  <c:v>1653</c:v>
                </c:pt>
                <c:pt idx="2">
                  <c:v>1672</c:v>
                </c:pt>
                <c:pt idx="3">
                  <c:v>1594</c:v>
                </c:pt>
                <c:pt idx="4">
                  <c:v>1578</c:v>
                </c:pt>
                <c:pt idx="5">
                  <c:v>1457</c:v>
                </c:pt>
                <c:pt idx="6">
                  <c:v>1486</c:v>
                </c:pt>
                <c:pt idx="7">
                  <c:v>1452</c:v>
                </c:pt>
                <c:pt idx="9">
                  <c:v>1039</c:v>
                </c:pt>
                <c:pt idx="10">
                  <c:v>1036</c:v>
                </c:pt>
                <c:pt idx="11">
                  <c:v>1029</c:v>
                </c:pt>
                <c:pt idx="12">
                  <c:v>1006</c:v>
                </c:pt>
                <c:pt idx="13">
                  <c:v>1090</c:v>
                </c:pt>
                <c:pt idx="14">
                  <c:v>978</c:v>
                </c:pt>
                <c:pt idx="15">
                  <c:v>961</c:v>
                </c:pt>
                <c:pt idx="16" formatCode="General">
                  <c:v>915</c:v>
                </c:pt>
              </c:numCache>
            </c:numRef>
          </c:val>
          <c:smooth val="0"/>
          <c:extLst>
            <c:ext xmlns:c16="http://schemas.microsoft.com/office/drawing/2014/chart" uri="{C3380CC4-5D6E-409C-BE32-E72D297353CC}">
              <c16:uniqueId val="{00000001-CDC8-2941-B10A-12BB1D74C762}"/>
            </c:ext>
          </c:extLst>
        </c:ser>
        <c:ser>
          <c:idx val="2"/>
          <c:order val="2"/>
          <c:tx>
            <c:strRef>
              <c:f>'AQ70-AQ75.1-AG1-AG6 '!$A$47</c:f>
              <c:strCache>
                <c:ptCount val="1"/>
                <c:pt idx="0">
                  <c:v>Total parts</c:v>
                </c:pt>
              </c:strCache>
            </c:strRef>
          </c:tx>
          <c:spPr>
            <a:ln w="25200">
              <a:solidFill>
                <a:srgbClr val="99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'!$C$43:$R$44</c:f>
              <c:multiLvlStrCache>
                <c:ptCount val="16"/>
                <c:lvl>
                  <c:pt idx="0">
                    <c:v>2011</c:v>
                  </c:pt>
                  <c:pt idx="1">
                    <c:v>2012</c:v>
                  </c:pt>
                  <c:pt idx="2">
                    <c:v>2013</c:v>
                  </c:pt>
                  <c:pt idx="3">
                    <c:v>2014</c:v>
                  </c:pt>
                  <c:pt idx="4">
                    <c:v>2015</c:v>
                  </c:pt>
                  <c:pt idx="5">
                    <c:v>2016</c:v>
                  </c:pt>
                  <c:pt idx="6">
                    <c:v>2017</c:v>
                  </c:pt>
                  <c:pt idx="8">
                    <c:v>2010</c:v>
                  </c:pt>
                  <c:pt idx="9">
                    <c:v>2011</c:v>
                  </c:pt>
                  <c:pt idx="10">
                    <c:v>2012</c:v>
                  </c:pt>
                  <c:pt idx="11">
                    <c:v>2013</c:v>
                  </c:pt>
                  <c:pt idx="12">
                    <c:v>2014</c:v>
                  </c:pt>
                  <c:pt idx="13">
                    <c:v>2015</c:v>
                  </c:pt>
                  <c:pt idx="14">
                    <c:v>2016</c:v>
                  </c:pt>
                  <c:pt idx="15">
                    <c:v>2017</c:v>
                  </c:pt>
                </c:lvl>
                <c:lvl>
                  <c:pt idx="8">
                    <c:v>Privats</c:v>
                  </c:pt>
                </c:lvl>
              </c:multiLvlStrCache>
            </c:multiLvlStrRef>
          </c:cat>
          <c:val>
            <c:numRef>
              <c:f>'AQ70-AQ75.1-AG1-AG6 '!$B$47:$R$47</c:f>
              <c:numCache>
                <c:formatCode>#,##0</c:formatCode>
                <c:ptCount val="17"/>
                <c:pt idx="0">
                  <c:v>8525</c:v>
                </c:pt>
                <c:pt idx="1">
                  <c:v>8056</c:v>
                </c:pt>
                <c:pt idx="2">
                  <c:v>7916</c:v>
                </c:pt>
                <c:pt idx="3">
                  <c:v>7528</c:v>
                </c:pt>
                <c:pt idx="4">
                  <c:v>7411</c:v>
                </c:pt>
                <c:pt idx="5">
                  <c:v>7523</c:v>
                </c:pt>
                <c:pt idx="6">
                  <c:v>7622</c:v>
                </c:pt>
                <c:pt idx="7">
                  <c:v>7439</c:v>
                </c:pt>
                <c:pt idx="9">
                  <c:v>3140</c:v>
                </c:pt>
                <c:pt idx="10">
                  <c:v>2992</c:v>
                </c:pt>
                <c:pt idx="11">
                  <c:v>2824</c:v>
                </c:pt>
                <c:pt idx="12">
                  <c:v>2728</c:v>
                </c:pt>
                <c:pt idx="13">
                  <c:v>2919</c:v>
                </c:pt>
                <c:pt idx="14">
                  <c:v>2815</c:v>
                </c:pt>
                <c:pt idx="15">
                  <c:v>2689</c:v>
                </c:pt>
                <c:pt idx="16" formatCode="General">
                  <c:v>2919</c:v>
                </c:pt>
              </c:numCache>
            </c:numRef>
          </c:val>
          <c:smooth val="0"/>
          <c:extLst>
            <c:ext xmlns:c16="http://schemas.microsoft.com/office/drawing/2014/chart" uri="{C3380CC4-5D6E-409C-BE32-E72D297353CC}">
              <c16:uniqueId val="{00000002-CDC8-2941-B10A-12BB1D74C762}"/>
            </c:ext>
          </c:extLst>
        </c:ser>
        <c:dLbls>
          <c:showLegendKey val="0"/>
          <c:showVal val="0"/>
          <c:showCatName val="0"/>
          <c:showSerName val="0"/>
          <c:showPercent val="0"/>
          <c:showBubbleSize val="0"/>
        </c:dLbls>
        <c:hiLowLines>
          <c:spPr>
            <a:ln>
              <a:noFill/>
            </a:ln>
          </c:spPr>
        </c:hiLowLines>
        <c:smooth val="0"/>
        <c:axId val="115914240"/>
        <c:axId val="115915776"/>
      </c:lineChart>
      <c:catAx>
        <c:axId val="115914240"/>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915776"/>
        <c:crosses val="autoZero"/>
        <c:auto val="1"/>
        <c:lblAlgn val="ctr"/>
        <c:lblOffset val="100"/>
        <c:noMultiLvlLbl val="1"/>
      </c:catAx>
      <c:valAx>
        <c:axId val="115915776"/>
        <c:scaling>
          <c:orientation val="minMax"/>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914240"/>
        <c:crossesAt val="1"/>
        <c:crossBetween val="between"/>
        <c:majorUnit val="1000"/>
      </c:valAx>
      <c:spPr>
        <a:noFill/>
        <a:ln w="12600">
          <a:solidFill>
            <a:srgbClr val="808080"/>
          </a:solidFill>
          <a:round/>
        </a:ln>
      </c:spPr>
    </c:plotArea>
    <c:legend>
      <c:legendPos val="r"/>
      <c:layout>
        <c:manualLayout>
          <c:xMode val="edge"/>
          <c:yMode val="edge"/>
          <c:x val="0.13089868147120104"/>
          <c:y val="0.105984877611175"/>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A III-4. Consultes als hospitals de les Illes Balears per titularitat del centre i tipus de consulta (2010-2017)</a:t>
            </a:r>
          </a:p>
        </c:rich>
      </c:tx>
      <c:layout>
        <c:manualLayout>
          <c:xMode val="edge"/>
          <c:yMode val="edge"/>
          <c:x val="0.15920915712799208"/>
          <c:y val="5.6998455706865091E-2"/>
        </c:manualLayout>
      </c:layout>
      <c:overlay val="0"/>
    </c:title>
    <c:autoTitleDeleted val="0"/>
    <c:plotArea>
      <c:layout>
        <c:manualLayout>
          <c:layoutTarget val="inner"/>
          <c:xMode val="edge"/>
          <c:yMode val="edge"/>
          <c:x val="5.4283732223378407E-2"/>
          <c:y val="0.25972202723571508"/>
          <c:w val="0.90678113076656297"/>
          <c:h val="0.7171135757405589"/>
        </c:manualLayout>
      </c:layout>
      <c:lineChart>
        <c:grouping val="standard"/>
        <c:varyColors val="1"/>
        <c:ser>
          <c:idx val="0"/>
          <c:order val="0"/>
          <c:tx>
            <c:strRef>
              <c:f>'AQ70-AQ75.1-AG1-AG6 '!$A$68</c:f>
              <c:strCache>
                <c:ptCount val="1"/>
                <c:pt idx="0">
                  <c:v>Primeres consultes</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'!$B$66:$R$67</c:f>
              <c:multiLvlStrCache>
                <c:ptCount val="17"/>
                <c:lvl>
                  <c:pt idx="0">
                    <c:v>2010</c:v>
                  </c:pt>
                  <c:pt idx="1">
                    <c:v>2011</c:v>
                  </c:pt>
                  <c:pt idx="2">
                    <c:v>2012</c:v>
                  </c:pt>
                  <c:pt idx="3">
                    <c:v>2013</c:v>
                  </c:pt>
                  <c:pt idx="4">
                    <c:v>2014</c:v>
                  </c:pt>
                  <c:pt idx="5">
                    <c:v>2015</c:v>
                  </c:pt>
                  <c:pt idx="6">
                    <c:v>2016</c:v>
                  </c:pt>
                  <c:pt idx="7">
                    <c:v>2017</c:v>
                  </c:pt>
                  <c:pt idx="9">
                    <c:v>2010</c:v>
                  </c:pt>
                  <c:pt idx="10">
                    <c:v>2011</c:v>
                  </c:pt>
                  <c:pt idx="11">
                    <c:v>2012</c:v>
                  </c:pt>
                  <c:pt idx="12">
                    <c:v>2013</c:v>
                  </c:pt>
                  <c:pt idx="13">
                    <c:v>2014</c:v>
                  </c:pt>
                  <c:pt idx="14">
                    <c:v>2015</c:v>
                  </c:pt>
                  <c:pt idx="15">
                    <c:v>2016</c:v>
                  </c:pt>
                  <c:pt idx="16">
                    <c:v>2017</c:v>
                  </c:pt>
                </c:lvl>
                <c:lvl>
                  <c:pt idx="0">
                    <c:v>Públics-SNS</c:v>
                  </c:pt>
                  <c:pt idx="9">
                    <c:v>Privats</c:v>
                  </c:pt>
                </c:lvl>
              </c:multiLvlStrCache>
            </c:multiLvlStrRef>
          </c:cat>
          <c:val>
            <c:numRef>
              <c:f>'AQ70-AQ75.1-AG1-AG6 '!$B$68:$R$68</c:f>
              <c:numCache>
                <c:formatCode>#,##0</c:formatCode>
                <c:ptCount val="17"/>
                <c:pt idx="0">
                  <c:v>447778</c:v>
                </c:pt>
                <c:pt idx="1">
                  <c:v>457496</c:v>
                </c:pt>
                <c:pt idx="2">
                  <c:v>439043</c:v>
                </c:pt>
                <c:pt idx="3">
                  <c:v>459988</c:v>
                </c:pt>
                <c:pt idx="4">
                  <c:v>447902</c:v>
                </c:pt>
                <c:pt idx="5">
                  <c:v>453275</c:v>
                </c:pt>
                <c:pt idx="6">
                  <c:v>489395</c:v>
                </c:pt>
                <c:pt idx="7">
                  <c:v>486728</c:v>
                </c:pt>
                <c:pt idx="9">
                  <c:v>327957</c:v>
                </c:pt>
                <c:pt idx="10">
                  <c:v>385601</c:v>
                </c:pt>
                <c:pt idx="11">
                  <c:v>317441</c:v>
                </c:pt>
                <c:pt idx="12">
                  <c:v>522916</c:v>
                </c:pt>
                <c:pt idx="13">
                  <c:v>497231</c:v>
                </c:pt>
                <c:pt idx="14">
                  <c:v>573945</c:v>
                </c:pt>
                <c:pt idx="15">
                  <c:v>590644</c:v>
                </c:pt>
                <c:pt idx="16">
                  <c:v>478310</c:v>
                </c:pt>
              </c:numCache>
            </c:numRef>
          </c:val>
          <c:smooth val="0"/>
          <c:extLst>
            <c:ext xmlns:c16="http://schemas.microsoft.com/office/drawing/2014/chart" uri="{C3380CC4-5D6E-409C-BE32-E72D297353CC}">
              <c16:uniqueId val="{00000000-0972-8746-AB81-DEA2070C8D7E}"/>
            </c:ext>
          </c:extLst>
        </c:ser>
        <c:ser>
          <c:idx val="1"/>
          <c:order val="1"/>
          <c:tx>
            <c:strRef>
              <c:f>'AQ70-AQ75.1-AG1-AG6 '!$A$69</c:f>
              <c:strCache>
                <c:ptCount val="1"/>
                <c:pt idx="0">
                  <c:v>Consultes totals</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'!$B$66:$R$67</c:f>
              <c:multiLvlStrCache>
                <c:ptCount val="17"/>
                <c:lvl>
                  <c:pt idx="0">
                    <c:v>2010</c:v>
                  </c:pt>
                  <c:pt idx="1">
                    <c:v>2011</c:v>
                  </c:pt>
                  <c:pt idx="2">
                    <c:v>2012</c:v>
                  </c:pt>
                  <c:pt idx="3">
                    <c:v>2013</c:v>
                  </c:pt>
                  <c:pt idx="4">
                    <c:v>2014</c:v>
                  </c:pt>
                  <c:pt idx="5">
                    <c:v>2015</c:v>
                  </c:pt>
                  <c:pt idx="6">
                    <c:v>2016</c:v>
                  </c:pt>
                  <c:pt idx="7">
                    <c:v>2017</c:v>
                  </c:pt>
                  <c:pt idx="9">
                    <c:v>2010</c:v>
                  </c:pt>
                  <c:pt idx="10">
                    <c:v>2011</c:v>
                  </c:pt>
                  <c:pt idx="11">
                    <c:v>2012</c:v>
                  </c:pt>
                  <c:pt idx="12">
                    <c:v>2013</c:v>
                  </c:pt>
                  <c:pt idx="13">
                    <c:v>2014</c:v>
                  </c:pt>
                  <c:pt idx="14">
                    <c:v>2015</c:v>
                  </c:pt>
                  <c:pt idx="15">
                    <c:v>2016</c:v>
                  </c:pt>
                  <c:pt idx="16">
                    <c:v>2017</c:v>
                  </c:pt>
                </c:lvl>
                <c:lvl>
                  <c:pt idx="0">
                    <c:v>Públics-SNS</c:v>
                  </c:pt>
                  <c:pt idx="9">
                    <c:v>Privats</c:v>
                  </c:pt>
                </c:lvl>
              </c:multiLvlStrCache>
            </c:multiLvlStrRef>
          </c:cat>
          <c:val>
            <c:numRef>
              <c:f>'AQ70-AQ75.1-AG1-AG6 '!$B$69:$R$69</c:f>
              <c:numCache>
                <c:formatCode>#,##0</c:formatCode>
                <c:ptCount val="17"/>
                <c:pt idx="0">
                  <c:v>1413406</c:v>
                </c:pt>
                <c:pt idx="1">
                  <c:v>1427666</c:v>
                </c:pt>
                <c:pt idx="2">
                  <c:v>1375279</c:v>
                </c:pt>
                <c:pt idx="3">
                  <c:v>1459354</c:v>
                </c:pt>
                <c:pt idx="4">
                  <c:v>1482872</c:v>
                </c:pt>
                <c:pt idx="5">
                  <c:v>1482008</c:v>
                </c:pt>
                <c:pt idx="6">
                  <c:v>1563707</c:v>
                </c:pt>
                <c:pt idx="7">
                  <c:v>1594486</c:v>
                </c:pt>
                <c:pt idx="9">
                  <c:v>795177</c:v>
                </c:pt>
                <c:pt idx="10">
                  <c:v>877308</c:v>
                </c:pt>
                <c:pt idx="11">
                  <c:v>757862</c:v>
                </c:pt>
                <c:pt idx="12">
                  <c:v>978258</c:v>
                </c:pt>
                <c:pt idx="13">
                  <c:v>1067888</c:v>
                </c:pt>
                <c:pt idx="14">
                  <c:v>1166438</c:v>
                </c:pt>
                <c:pt idx="15">
                  <c:v>1299889</c:v>
                </c:pt>
                <c:pt idx="16">
                  <c:v>1257136</c:v>
                </c:pt>
              </c:numCache>
            </c:numRef>
          </c:val>
          <c:smooth val="0"/>
          <c:extLst>
            <c:ext xmlns:c16="http://schemas.microsoft.com/office/drawing/2014/chart" uri="{C3380CC4-5D6E-409C-BE32-E72D297353CC}">
              <c16:uniqueId val="{00000001-0972-8746-AB81-DEA2070C8D7E}"/>
            </c:ext>
          </c:extLst>
        </c:ser>
        <c:dLbls>
          <c:showLegendKey val="0"/>
          <c:showVal val="0"/>
          <c:showCatName val="0"/>
          <c:showSerName val="0"/>
          <c:showPercent val="0"/>
          <c:showBubbleSize val="0"/>
        </c:dLbls>
        <c:hiLowLines>
          <c:spPr>
            <a:ln>
              <a:noFill/>
            </a:ln>
          </c:spPr>
        </c:hiLowLines>
        <c:smooth val="0"/>
        <c:axId val="116078080"/>
        <c:axId val="116079616"/>
      </c:lineChart>
      <c:catAx>
        <c:axId val="116078080"/>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079616"/>
        <c:crosses val="autoZero"/>
        <c:auto val="1"/>
        <c:lblAlgn val="ctr"/>
        <c:lblOffset val="100"/>
        <c:noMultiLvlLbl val="1"/>
      </c:catAx>
      <c:valAx>
        <c:axId val="116079616"/>
        <c:scaling>
          <c:orientation val="minMax"/>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078080"/>
        <c:crossesAt val="1"/>
        <c:crossBetween val="between"/>
      </c:valAx>
      <c:spPr>
        <a:noFill/>
        <a:ln w="12600">
          <a:solidFill>
            <a:srgbClr val="808080"/>
          </a:solidFill>
          <a:round/>
        </a:ln>
      </c:spPr>
    </c:plotArea>
    <c:legend>
      <c:legendPos val="r"/>
      <c:layout>
        <c:manualLayout>
          <c:xMode val="edge"/>
          <c:yMode val="edge"/>
          <c:x val="0.19849115504682602"/>
          <c:y val="0.13659974729748703"/>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A III-5. Activitats diagnòstiques de TAC-RM als hospitals de les Illes Balears per titularitat del centre (2010-2017)</a:t>
            </a:r>
          </a:p>
        </c:rich>
      </c:tx>
      <c:layout>
        <c:manualLayout>
          <c:xMode val="edge"/>
          <c:yMode val="edge"/>
          <c:x val="0.14171053767152803"/>
          <c:y val="5.6715242221347002E-2"/>
        </c:manualLayout>
      </c:layout>
      <c:overlay val="0"/>
    </c:title>
    <c:autoTitleDeleted val="0"/>
    <c:plotArea>
      <c:layout>
        <c:manualLayout>
          <c:layoutTarget val="inner"/>
          <c:xMode val="edge"/>
          <c:yMode val="edge"/>
          <c:x val="5.4371278156554799E-2"/>
          <c:y val="0.23552579755809402"/>
          <c:w val="0.90713730905324885"/>
          <c:h val="0.72587632926349011"/>
        </c:manualLayout>
      </c:layout>
      <c:lineChart>
        <c:grouping val="standard"/>
        <c:varyColors val="1"/>
        <c:ser>
          <c:idx val="0"/>
          <c:order val="0"/>
          <c:tx>
            <c:strRef>
              <c:f>'AQ70-AQ75.1-AG1-AG6 '!$A$89</c:f>
              <c:strCache>
                <c:ptCount val="1"/>
                <c:pt idx="0">
                  <c:v>Ressonància magnètica</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'!$B$87:$R$88</c:f>
              <c:multiLvlStrCache>
                <c:ptCount val="17"/>
                <c:lvl>
                  <c:pt idx="0">
                    <c:v>2010</c:v>
                  </c:pt>
                  <c:pt idx="1">
                    <c:v>2011</c:v>
                  </c:pt>
                  <c:pt idx="2">
                    <c:v>2012</c:v>
                  </c:pt>
                  <c:pt idx="3">
                    <c:v>2013</c:v>
                  </c:pt>
                  <c:pt idx="4">
                    <c:v>2014</c:v>
                  </c:pt>
                  <c:pt idx="5">
                    <c:v>2015</c:v>
                  </c:pt>
                  <c:pt idx="6">
                    <c:v>2016</c:v>
                  </c:pt>
                  <c:pt idx="7">
                    <c:v>2017</c:v>
                  </c:pt>
                  <c:pt idx="9">
                    <c:v>2010</c:v>
                  </c:pt>
                  <c:pt idx="10">
                    <c:v>2011</c:v>
                  </c:pt>
                  <c:pt idx="11">
                    <c:v>2012</c:v>
                  </c:pt>
                  <c:pt idx="12">
                    <c:v>2013</c:v>
                  </c:pt>
                  <c:pt idx="13">
                    <c:v>2014</c:v>
                  </c:pt>
                  <c:pt idx="14">
                    <c:v>2015</c:v>
                  </c:pt>
                  <c:pt idx="15">
                    <c:v>2016</c:v>
                  </c:pt>
                  <c:pt idx="16">
                    <c:v>2017</c:v>
                  </c:pt>
                </c:lvl>
                <c:lvl>
                  <c:pt idx="0">
                    <c:v>Públics-SNS</c:v>
                  </c:pt>
                  <c:pt idx="9">
                    <c:v>Privats</c:v>
                  </c:pt>
                </c:lvl>
              </c:multiLvlStrCache>
            </c:multiLvlStrRef>
          </c:cat>
          <c:val>
            <c:numRef>
              <c:f>'AQ70-AQ75.1-AG1-AG6 '!$B$89:$R$89</c:f>
              <c:numCache>
                <c:formatCode>General</c:formatCode>
                <c:ptCount val="17"/>
                <c:pt idx="0">
                  <c:v>24424</c:v>
                </c:pt>
                <c:pt idx="1">
                  <c:v>29616</c:v>
                </c:pt>
                <c:pt idx="2">
                  <c:v>28581</c:v>
                </c:pt>
                <c:pt idx="3">
                  <c:v>38257</c:v>
                </c:pt>
                <c:pt idx="4">
                  <c:v>42548</c:v>
                </c:pt>
                <c:pt idx="5">
                  <c:v>42759</c:v>
                </c:pt>
                <c:pt idx="6">
                  <c:v>44006</c:v>
                </c:pt>
                <c:pt idx="7" formatCode="#,##0">
                  <c:v>48804</c:v>
                </c:pt>
                <c:pt idx="9">
                  <c:v>44937</c:v>
                </c:pt>
                <c:pt idx="10">
                  <c:v>47942</c:v>
                </c:pt>
                <c:pt idx="11">
                  <c:v>49258</c:v>
                </c:pt>
                <c:pt idx="12">
                  <c:v>53241</c:v>
                </c:pt>
                <c:pt idx="13">
                  <c:v>54361</c:v>
                </c:pt>
                <c:pt idx="14">
                  <c:v>58029</c:v>
                </c:pt>
                <c:pt idx="15">
                  <c:v>59883</c:v>
                </c:pt>
                <c:pt idx="16" formatCode="#,##0">
                  <c:v>64600</c:v>
                </c:pt>
              </c:numCache>
            </c:numRef>
          </c:val>
          <c:smooth val="0"/>
          <c:extLst>
            <c:ext xmlns:c16="http://schemas.microsoft.com/office/drawing/2014/chart" uri="{C3380CC4-5D6E-409C-BE32-E72D297353CC}">
              <c16:uniqueId val="{00000000-8893-6E4E-9DDF-A4AD6EE47640}"/>
            </c:ext>
          </c:extLst>
        </c:ser>
        <c:ser>
          <c:idx val="1"/>
          <c:order val="1"/>
          <c:tx>
            <c:strRef>
              <c:f>'AQ70-AQ75.1-AG1-AG6 '!$A$90</c:f>
              <c:strCache>
                <c:ptCount val="1"/>
                <c:pt idx="0">
                  <c:v>TAC</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'AQ70-AQ75.1-AG1-AG6 '!$B$87:$R$88</c:f>
              <c:multiLvlStrCache>
                <c:ptCount val="17"/>
                <c:lvl>
                  <c:pt idx="0">
                    <c:v>2010</c:v>
                  </c:pt>
                  <c:pt idx="1">
                    <c:v>2011</c:v>
                  </c:pt>
                  <c:pt idx="2">
                    <c:v>2012</c:v>
                  </c:pt>
                  <c:pt idx="3">
                    <c:v>2013</c:v>
                  </c:pt>
                  <c:pt idx="4">
                    <c:v>2014</c:v>
                  </c:pt>
                  <c:pt idx="5">
                    <c:v>2015</c:v>
                  </c:pt>
                  <c:pt idx="6">
                    <c:v>2016</c:v>
                  </c:pt>
                  <c:pt idx="7">
                    <c:v>2017</c:v>
                  </c:pt>
                  <c:pt idx="9">
                    <c:v>2010</c:v>
                  </c:pt>
                  <c:pt idx="10">
                    <c:v>2011</c:v>
                  </c:pt>
                  <c:pt idx="11">
                    <c:v>2012</c:v>
                  </c:pt>
                  <c:pt idx="12">
                    <c:v>2013</c:v>
                  </c:pt>
                  <c:pt idx="13">
                    <c:v>2014</c:v>
                  </c:pt>
                  <c:pt idx="14">
                    <c:v>2015</c:v>
                  </c:pt>
                  <c:pt idx="15">
                    <c:v>2016</c:v>
                  </c:pt>
                  <c:pt idx="16">
                    <c:v>2017</c:v>
                  </c:pt>
                </c:lvl>
                <c:lvl>
                  <c:pt idx="0">
                    <c:v>Públics-SNS</c:v>
                  </c:pt>
                  <c:pt idx="9">
                    <c:v>Privats</c:v>
                  </c:pt>
                </c:lvl>
              </c:multiLvlStrCache>
            </c:multiLvlStrRef>
          </c:cat>
          <c:val>
            <c:numRef>
              <c:f>'AQ70-AQ75.1-AG1-AG6 '!$B$90:$R$90</c:f>
              <c:numCache>
                <c:formatCode>General</c:formatCode>
                <c:ptCount val="17"/>
                <c:pt idx="0">
                  <c:v>58538</c:v>
                </c:pt>
                <c:pt idx="1">
                  <c:v>65462</c:v>
                </c:pt>
                <c:pt idx="2">
                  <c:v>62170</c:v>
                </c:pt>
                <c:pt idx="3">
                  <c:v>67258</c:v>
                </c:pt>
                <c:pt idx="4">
                  <c:v>70847</c:v>
                </c:pt>
                <c:pt idx="5">
                  <c:v>72774</c:v>
                </c:pt>
                <c:pt idx="6">
                  <c:v>79369</c:v>
                </c:pt>
                <c:pt idx="7" formatCode="#,##0">
                  <c:v>79324</c:v>
                </c:pt>
                <c:pt idx="9">
                  <c:v>39705</c:v>
                </c:pt>
                <c:pt idx="10">
                  <c:v>40156</c:v>
                </c:pt>
                <c:pt idx="11">
                  <c:v>37772</c:v>
                </c:pt>
                <c:pt idx="12">
                  <c:v>41333</c:v>
                </c:pt>
                <c:pt idx="13">
                  <c:v>40927</c:v>
                </c:pt>
                <c:pt idx="14">
                  <c:v>45065</c:v>
                </c:pt>
                <c:pt idx="15">
                  <c:v>47407</c:v>
                </c:pt>
                <c:pt idx="16" formatCode="#,##0">
                  <c:v>49145</c:v>
                </c:pt>
              </c:numCache>
            </c:numRef>
          </c:val>
          <c:smooth val="0"/>
          <c:extLst>
            <c:ext xmlns:c16="http://schemas.microsoft.com/office/drawing/2014/chart" uri="{C3380CC4-5D6E-409C-BE32-E72D297353CC}">
              <c16:uniqueId val="{00000001-8893-6E4E-9DDF-A4AD6EE47640}"/>
            </c:ext>
          </c:extLst>
        </c:ser>
        <c:dLbls>
          <c:showLegendKey val="0"/>
          <c:showVal val="0"/>
          <c:showCatName val="0"/>
          <c:showSerName val="0"/>
          <c:showPercent val="0"/>
          <c:showBubbleSize val="0"/>
        </c:dLbls>
        <c:hiLowLines>
          <c:spPr>
            <a:ln>
              <a:noFill/>
            </a:ln>
          </c:spPr>
        </c:hiLowLines>
        <c:smooth val="0"/>
        <c:axId val="116180480"/>
        <c:axId val="116182016"/>
      </c:lineChart>
      <c:catAx>
        <c:axId val="116180480"/>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182016"/>
        <c:crosses val="autoZero"/>
        <c:auto val="1"/>
        <c:lblAlgn val="ctr"/>
        <c:lblOffset val="100"/>
        <c:noMultiLvlLbl val="1"/>
      </c:catAx>
      <c:valAx>
        <c:axId val="116182016"/>
        <c:scaling>
          <c:orientation val="minMax"/>
        </c:scaling>
        <c:delete val="0"/>
        <c:axPos val="l"/>
        <c:majorGridlines>
          <c:spPr>
            <a:ln w="6480">
              <a:solidFill>
                <a:srgbClr val="969696"/>
              </a:solidFill>
              <a:round/>
            </a:ln>
          </c:spPr>
        </c:majorGridlines>
        <c:numFmt formatCode="General"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180480"/>
        <c:crossesAt val="1"/>
        <c:crossBetween val="between"/>
      </c:valAx>
      <c:spPr>
        <a:noFill/>
        <a:ln w="12600">
          <a:solidFill>
            <a:srgbClr val="808080"/>
          </a:solidFill>
          <a:round/>
        </a:ln>
      </c:spPr>
    </c:plotArea>
    <c:legend>
      <c:legendPos val="r"/>
      <c:layout>
        <c:manualLayout>
          <c:xMode val="edge"/>
          <c:yMode val="edge"/>
          <c:x val="0.15664106326055097"/>
          <c:y val="0.13167913876854398"/>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A III-6. Urgències ateses als hospitals de les Illes Balears per titularitat del centre (2010-2017)</a:t>
            </a:r>
          </a:p>
        </c:rich>
      </c:tx>
      <c:layout>
        <c:manualLayout>
          <c:xMode val="edge"/>
          <c:yMode val="edge"/>
          <c:x val="9.4055090655509141E-2"/>
          <c:y val="6.1346039309112609E-2"/>
        </c:manualLayout>
      </c:layout>
      <c:overlay val="0"/>
    </c:title>
    <c:autoTitleDeleted val="0"/>
    <c:plotArea>
      <c:layout>
        <c:manualLayout>
          <c:layoutTarget val="inner"/>
          <c:xMode val="edge"/>
          <c:yMode val="edge"/>
          <c:x val="5.2562761506276215E-2"/>
          <c:y val="0.25693865396069104"/>
          <c:w val="0.92294281729428218"/>
          <c:h val="0.71673615247170908"/>
        </c:manualLayout>
      </c:layout>
      <c:lineChart>
        <c:grouping val="standard"/>
        <c:varyColors val="1"/>
        <c:ser>
          <c:idx val="0"/>
          <c:order val="0"/>
          <c:tx>
            <c:strRef>
              <c:f>'AQ70-AQ75.1-AG1-AG6 '!$B$95</c:f>
              <c:strCache>
                <c:ptCount val="1"/>
                <c:pt idx="0">
                  <c:v>Públics-SNS</c:v>
                </c:pt>
              </c:strCache>
            </c:strRef>
          </c:tx>
          <c:spPr>
            <a:ln w="2520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'AQ70-AQ75.1-AG1-AG6 '!$A$96:$A$103</c:f>
              <c:numCache>
                <c:formatCode>General</c:formatCode>
                <c:ptCount val="8"/>
                <c:pt idx="0">
                  <c:v>2010</c:v>
                </c:pt>
                <c:pt idx="1">
                  <c:v>2011</c:v>
                </c:pt>
                <c:pt idx="2">
                  <c:v>2012</c:v>
                </c:pt>
                <c:pt idx="3">
                  <c:v>2013</c:v>
                </c:pt>
                <c:pt idx="4">
                  <c:v>2014</c:v>
                </c:pt>
                <c:pt idx="5">
                  <c:v>2015</c:v>
                </c:pt>
                <c:pt idx="6">
                  <c:v>2016</c:v>
                </c:pt>
                <c:pt idx="7">
                  <c:v>2017</c:v>
                </c:pt>
              </c:numCache>
            </c:numRef>
          </c:cat>
          <c:val>
            <c:numRef>
              <c:f>'AQ70-AQ75.1-AG1-AG6 '!$B$96:$B$103</c:f>
              <c:numCache>
                <c:formatCode>#,##0</c:formatCode>
                <c:ptCount val="8"/>
                <c:pt idx="0">
                  <c:v>452174</c:v>
                </c:pt>
                <c:pt idx="1">
                  <c:v>448671</c:v>
                </c:pt>
                <c:pt idx="2">
                  <c:v>429017</c:v>
                </c:pt>
                <c:pt idx="3">
                  <c:v>435064</c:v>
                </c:pt>
                <c:pt idx="4">
                  <c:v>449112</c:v>
                </c:pt>
                <c:pt idx="5">
                  <c:v>468117</c:v>
                </c:pt>
                <c:pt idx="6">
                  <c:v>497860</c:v>
                </c:pt>
                <c:pt idx="7">
                  <c:v>504013</c:v>
                </c:pt>
              </c:numCache>
            </c:numRef>
          </c:val>
          <c:smooth val="0"/>
          <c:extLst>
            <c:ext xmlns:c16="http://schemas.microsoft.com/office/drawing/2014/chart" uri="{C3380CC4-5D6E-409C-BE32-E72D297353CC}">
              <c16:uniqueId val="{00000000-91FA-6042-AF45-FFAFEDFCB213}"/>
            </c:ext>
          </c:extLst>
        </c:ser>
        <c:ser>
          <c:idx val="1"/>
          <c:order val="1"/>
          <c:tx>
            <c:strRef>
              <c:f>'AQ70-AQ75.1-AG1-AG6 '!$C$95</c:f>
              <c:strCache>
                <c:ptCount val="1"/>
                <c:pt idx="0">
                  <c:v>Privats</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'AQ70-AQ75.1-AG1-AG6 '!$A$96:$A$103</c:f>
              <c:numCache>
                <c:formatCode>General</c:formatCode>
                <c:ptCount val="8"/>
                <c:pt idx="0">
                  <c:v>2010</c:v>
                </c:pt>
                <c:pt idx="1">
                  <c:v>2011</c:v>
                </c:pt>
                <c:pt idx="2">
                  <c:v>2012</c:v>
                </c:pt>
                <c:pt idx="3">
                  <c:v>2013</c:v>
                </c:pt>
                <c:pt idx="4">
                  <c:v>2014</c:v>
                </c:pt>
                <c:pt idx="5">
                  <c:v>2015</c:v>
                </c:pt>
                <c:pt idx="6">
                  <c:v>2016</c:v>
                </c:pt>
                <c:pt idx="7">
                  <c:v>2017</c:v>
                </c:pt>
              </c:numCache>
            </c:numRef>
          </c:cat>
          <c:val>
            <c:numRef>
              <c:f>'AQ70-AQ75.1-AG1-AG6 '!$C$96:$C$103</c:f>
              <c:numCache>
                <c:formatCode>#,##0</c:formatCode>
                <c:ptCount val="8"/>
                <c:pt idx="0">
                  <c:v>291181</c:v>
                </c:pt>
                <c:pt idx="1">
                  <c:v>290480</c:v>
                </c:pt>
                <c:pt idx="2">
                  <c:v>295755</c:v>
                </c:pt>
                <c:pt idx="3">
                  <c:v>323068</c:v>
                </c:pt>
                <c:pt idx="4">
                  <c:v>338552</c:v>
                </c:pt>
                <c:pt idx="5">
                  <c:v>362898</c:v>
                </c:pt>
                <c:pt idx="6">
                  <c:v>385896</c:v>
                </c:pt>
                <c:pt idx="7">
                  <c:v>384566</c:v>
                </c:pt>
              </c:numCache>
            </c:numRef>
          </c:val>
          <c:smooth val="0"/>
          <c:extLst>
            <c:ext xmlns:c16="http://schemas.microsoft.com/office/drawing/2014/chart" uri="{C3380CC4-5D6E-409C-BE32-E72D297353CC}">
              <c16:uniqueId val="{00000001-91FA-6042-AF45-FFAFEDFCB213}"/>
            </c:ext>
          </c:extLst>
        </c:ser>
        <c:dLbls>
          <c:showLegendKey val="0"/>
          <c:showVal val="0"/>
          <c:showCatName val="0"/>
          <c:showSerName val="0"/>
          <c:showPercent val="0"/>
          <c:showBubbleSize val="0"/>
        </c:dLbls>
        <c:hiLowLines>
          <c:spPr>
            <a:ln>
              <a:noFill/>
            </a:ln>
          </c:spPr>
        </c:hiLowLines>
        <c:smooth val="0"/>
        <c:axId val="116225536"/>
        <c:axId val="116227072"/>
      </c:lineChart>
      <c:catAx>
        <c:axId val="116225536"/>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227072"/>
        <c:crosses val="autoZero"/>
        <c:auto val="1"/>
        <c:lblAlgn val="ctr"/>
        <c:lblOffset val="100"/>
        <c:noMultiLvlLbl val="1"/>
      </c:catAx>
      <c:valAx>
        <c:axId val="116227072"/>
        <c:scaling>
          <c:orientation val="minMax"/>
          <c:max val="525000"/>
          <c:min val="250000"/>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225536"/>
        <c:crossesAt val="1"/>
        <c:crossBetween val="between"/>
        <c:majorUnit val="25000"/>
      </c:valAx>
      <c:spPr>
        <a:noFill/>
        <a:ln w="12600">
          <a:solidFill>
            <a:srgbClr val="808080"/>
          </a:solidFill>
          <a:round/>
        </a:ln>
      </c:spPr>
    </c:plotArea>
    <c:legend>
      <c:legendPos val="r"/>
      <c:layout>
        <c:manualLayout>
          <c:xMode val="edge"/>
          <c:yMode val="edge"/>
          <c:x val="0.14844839609484006"/>
          <c:y val="0.13496128648004801"/>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III-28. Evolució de les donacions d'òrgans de donants morts a les Illes Balears (taxa per milió de població) (2000-2016)</a:t>
            </a:r>
          </a:p>
        </c:rich>
      </c:tx>
      <c:layout>
        <c:manualLayout>
          <c:xMode val="edge"/>
          <c:yMode val="edge"/>
          <c:x val="0.1327329678935"/>
          <c:y val="5.9972320467476505E-2"/>
        </c:manualLayout>
      </c:layout>
      <c:overlay val="0"/>
    </c:title>
    <c:autoTitleDeleted val="0"/>
    <c:plotArea>
      <c:layout>
        <c:manualLayout>
          <c:layoutTarget val="inner"/>
          <c:xMode val="edge"/>
          <c:yMode val="edge"/>
          <c:x val="7.0712607674236524E-2"/>
          <c:y val="0.21666922958634502"/>
          <c:w val="0.88794048551292093"/>
          <c:h val="0.75488236198677494"/>
        </c:manualLayout>
      </c:layout>
      <c:lineChart>
        <c:grouping val="standard"/>
        <c:varyColors val="1"/>
        <c:ser>
          <c:idx val="0"/>
          <c:order val="0"/>
          <c:tx>
            <c:strRef>
              <c:f>'AQ76-G28-29'!$A$9</c:f>
              <c:strCache>
                <c:ptCount val="1"/>
                <c:pt idx="0">
                  <c:v>Illes Balears</c:v>
                </c:pt>
              </c:strCache>
            </c:strRef>
          </c:tx>
          <c:spPr>
            <a:ln w="2520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'AQ76-G28-29'!$B$2:$R$2</c:f>
              <c:numCache>
                <c:formatCode>General</c:formatCode>
                <c:ptCount val="17"/>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numCache>
            </c:numRef>
          </c:cat>
          <c:val>
            <c:numRef>
              <c:f>'AQ76-G28-29'!$B$9:$R$9</c:f>
              <c:numCache>
                <c:formatCode>General</c:formatCode>
                <c:ptCount val="17"/>
                <c:pt idx="0">
                  <c:v>36.799999999999997</c:v>
                </c:pt>
                <c:pt idx="1">
                  <c:v>13.7</c:v>
                </c:pt>
                <c:pt idx="2">
                  <c:v>36</c:v>
                </c:pt>
                <c:pt idx="3">
                  <c:v>33.799999999999997</c:v>
                </c:pt>
                <c:pt idx="4">
                  <c:v>46.1</c:v>
                </c:pt>
                <c:pt idx="5">
                  <c:v>46.9</c:v>
                </c:pt>
                <c:pt idx="6">
                  <c:v>42</c:v>
                </c:pt>
                <c:pt idx="7">
                  <c:v>32</c:v>
                </c:pt>
                <c:pt idx="8">
                  <c:v>38.299999999999997</c:v>
                </c:pt>
                <c:pt idx="9">
                  <c:v>32.700000000000003</c:v>
                </c:pt>
                <c:pt idx="10">
                  <c:v>30.6</c:v>
                </c:pt>
                <c:pt idx="11">
                  <c:v>33.299999999999997</c:v>
                </c:pt>
                <c:pt idx="12">
                  <c:v>37.5</c:v>
                </c:pt>
                <c:pt idx="13">
                  <c:v>35.1</c:v>
                </c:pt>
                <c:pt idx="14">
                  <c:v>47.1</c:v>
                </c:pt>
                <c:pt idx="15">
                  <c:v>38</c:v>
                </c:pt>
                <c:pt idx="16">
                  <c:v>40</c:v>
                </c:pt>
              </c:numCache>
            </c:numRef>
          </c:val>
          <c:smooth val="0"/>
          <c:extLst>
            <c:ext xmlns:c16="http://schemas.microsoft.com/office/drawing/2014/chart" uri="{C3380CC4-5D6E-409C-BE32-E72D297353CC}">
              <c16:uniqueId val="{00000011-1425-8549-97BE-13E65E705320}"/>
            </c:ext>
          </c:extLst>
        </c:ser>
        <c:dLbls>
          <c:showLegendKey val="0"/>
          <c:showVal val="0"/>
          <c:showCatName val="0"/>
          <c:showSerName val="0"/>
          <c:showPercent val="0"/>
          <c:showBubbleSize val="0"/>
        </c:dLbls>
        <c:hiLowLines>
          <c:spPr>
            <a:ln>
              <a:noFill/>
            </a:ln>
          </c:spPr>
        </c:hiLowLines>
        <c:smooth val="0"/>
        <c:axId val="114414336"/>
        <c:axId val="114415872"/>
      </c:lineChart>
      <c:catAx>
        <c:axId val="114414336"/>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4415872"/>
        <c:crosses val="autoZero"/>
        <c:auto val="1"/>
        <c:lblAlgn val="ctr"/>
        <c:lblOffset val="100"/>
        <c:noMultiLvlLbl val="1"/>
      </c:catAx>
      <c:valAx>
        <c:axId val="114415872"/>
        <c:scaling>
          <c:orientation val="minMax"/>
        </c:scaling>
        <c:delete val="0"/>
        <c:axPos val="l"/>
        <c:majorGridlines>
          <c:spPr>
            <a:ln w="6480">
              <a:solidFill>
                <a:srgbClr val="969696"/>
              </a:solidFill>
              <a:round/>
            </a:ln>
          </c:spPr>
        </c:majorGridlines>
        <c:numFmt formatCode="General"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4414336"/>
        <c:crossesAt val="1"/>
        <c:crossBetween val="between"/>
      </c:valAx>
      <c:spPr>
        <a:noFill/>
        <a:ln w="12600">
          <a:solidFill>
            <a:srgbClr val="808080"/>
          </a:solidFill>
          <a:round/>
        </a:ln>
      </c:spPr>
    </c:plotArea>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defRPr>
            </a:pPr>
            <a:r>
              <a:rPr sz="700" b="1" strike="noStrike" spc="-1">
                <a:solidFill>
                  <a:srgbClr val="000000"/>
                </a:solidFill>
                <a:uFill>
                  <a:solidFill>
                    <a:srgbClr val="FFFFFF"/>
                  </a:solidFill>
                </a:uFill>
                <a:latin typeface="Arial"/>
              </a:rPr>
              <a:t>Gràfic III-29. Evolució temporal de les donacions d'òrgans de donants morts per comuntitats autònomes (taxa per milió de població) (2000-2006-2010-2016)</a:t>
            </a:r>
          </a:p>
        </c:rich>
      </c:tx>
      <c:layout>
        <c:manualLayout>
          <c:xMode val="edge"/>
          <c:yMode val="edge"/>
          <c:x val="0.16319954776709999"/>
          <c:y val="5.7273262661955184E-2"/>
        </c:manualLayout>
      </c:layout>
      <c:overlay val="0"/>
    </c:title>
    <c:autoTitleDeleted val="0"/>
    <c:plotArea>
      <c:layout>
        <c:manualLayout>
          <c:layoutTarget val="inner"/>
          <c:xMode val="edge"/>
          <c:yMode val="edge"/>
          <c:x val="4.4262295081967204E-2"/>
          <c:y val="0.24175500588928103"/>
          <c:w val="0.92837761447145295"/>
          <c:h val="0.73115429917550112"/>
        </c:manualLayout>
      </c:layout>
      <c:barChart>
        <c:barDir val="col"/>
        <c:grouping val="clustered"/>
        <c:varyColors val="0"/>
        <c:ser>
          <c:idx val="0"/>
          <c:order val="0"/>
          <c:tx>
            <c:strRef>
              <c:f>'AQ76-G28-29'!$B$24</c:f>
              <c:strCache>
                <c:ptCount val="1"/>
                <c:pt idx="0">
                  <c:v>2000</c:v>
                </c:pt>
              </c:strCache>
            </c:strRef>
          </c:tx>
          <c:spPr>
            <a:solidFill>
              <a:srgbClr val="FFCC00"/>
            </a:solidFill>
            <a:ln w="12600">
              <a:solidFill>
                <a:srgbClr val="000000"/>
              </a:solidFill>
              <a:round/>
            </a:ln>
          </c:spPr>
          <c:invertIfNegative val="0"/>
          <c:dLbls>
            <c:spPr>
              <a:noFill/>
              <a:ln>
                <a:noFill/>
              </a:ln>
              <a:effectLst/>
            </c:sp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'AQ76-G28-29'!$A$25:$A$42</c:f>
              <c:strCache>
                <c:ptCount val="18"/>
                <c:pt idx="0">
                  <c:v>Andalusia</c:v>
                </c:pt>
                <c:pt idx="1">
                  <c:v>Aragó</c:v>
                </c:pt>
                <c:pt idx="2">
                  <c:v>Astúries</c:v>
                </c:pt>
                <c:pt idx="3">
                  <c:v>Illes Balears</c:v>
                </c:pt>
                <c:pt idx="4">
                  <c:v>Illes Canàries</c:v>
                </c:pt>
                <c:pt idx="5">
                  <c:v>Cantàbria</c:v>
                </c:pt>
                <c:pt idx="6">
                  <c:v>Castella i Lleó</c:v>
                </c:pt>
                <c:pt idx="7">
                  <c:v>Castella-la Manxa</c:v>
                </c:pt>
                <c:pt idx="8">
                  <c:v>Catalunya</c:v>
                </c:pt>
                <c:pt idx="9">
                  <c:v>Com. Valenciana</c:v>
                </c:pt>
                <c:pt idx="10">
                  <c:v>Extremadura</c:v>
                </c:pt>
                <c:pt idx="11">
                  <c:v>Galícia</c:v>
                </c:pt>
                <c:pt idx="12">
                  <c:v>Madrid</c:v>
                </c:pt>
                <c:pt idx="13">
                  <c:v>Múrcia</c:v>
                </c:pt>
                <c:pt idx="14">
                  <c:v>Navarra</c:v>
                </c:pt>
                <c:pt idx="15">
                  <c:v>País Basc</c:v>
                </c:pt>
                <c:pt idx="16">
                  <c:v>La Rioja</c:v>
                </c:pt>
                <c:pt idx="17">
                  <c:v>Espanya</c:v>
                </c:pt>
              </c:strCache>
            </c:strRef>
          </c:cat>
          <c:val>
            <c:numRef>
              <c:f>'AQ76-G28-29'!$B$25:$B$42</c:f>
              <c:numCache>
                <c:formatCode>0.0</c:formatCode>
                <c:ptCount val="18"/>
                <c:pt idx="0">
                  <c:v>27.3</c:v>
                </c:pt>
                <c:pt idx="1">
                  <c:v>33.1</c:v>
                </c:pt>
                <c:pt idx="2">
                  <c:v>38</c:v>
                </c:pt>
                <c:pt idx="3">
                  <c:v>36.799999999999997</c:v>
                </c:pt>
                <c:pt idx="4">
                  <c:v>40.6</c:v>
                </c:pt>
                <c:pt idx="5">
                  <c:v>63.5</c:v>
                </c:pt>
                <c:pt idx="6">
                  <c:v>27.2</c:v>
                </c:pt>
                <c:pt idx="7">
                  <c:v>7.6</c:v>
                </c:pt>
                <c:pt idx="8">
                  <c:v>40.6</c:v>
                </c:pt>
                <c:pt idx="9">
                  <c:v>37</c:v>
                </c:pt>
                <c:pt idx="10">
                  <c:v>24.3</c:v>
                </c:pt>
                <c:pt idx="11">
                  <c:v>34.700000000000003</c:v>
                </c:pt>
                <c:pt idx="12">
                  <c:v>36.299999999999997</c:v>
                </c:pt>
                <c:pt idx="13">
                  <c:v>30.3</c:v>
                </c:pt>
                <c:pt idx="14">
                  <c:v>38.5</c:v>
                </c:pt>
                <c:pt idx="15">
                  <c:v>50.2</c:v>
                </c:pt>
                <c:pt idx="16">
                  <c:v>3.8</c:v>
                </c:pt>
                <c:pt idx="17">
                  <c:v>33.9</c:v>
                </c:pt>
              </c:numCache>
            </c:numRef>
          </c:val>
          <c:extLst>
            <c:ext xmlns:c16="http://schemas.microsoft.com/office/drawing/2014/chart" uri="{C3380CC4-5D6E-409C-BE32-E72D297353CC}">
              <c16:uniqueId val="{00000000-1898-DF40-88D7-6D9421793AFF}"/>
            </c:ext>
          </c:extLst>
        </c:ser>
        <c:ser>
          <c:idx val="1"/>
          <c:order val="1"/>
          <c:tx>
            <c:strRef>
              <c:f>'AQ76-G28-29'!$C$24</c:f>
              <c:strCache>
                <c:ptCount val="1"/>
                <c:pt idx="0">
                  <c:v>2006</c:v>
                </c:pt>
              </c:strCache>
            </c:strRef>
          </c:tx>
          <c:spPr>
            <a:solidFill>
              <a:srgbClr val="ED7D31"/>
            </a:solidFill>
            <a:ln w="12600">
              <a:solidFill>
                <a:srgbClr val="000000"/>
              </a:solidFill>
              <a:round/>
            </a:ln>
          </c:spPr>
          <c:invertIfNegative val="0"/>
          <c:dLbls>
            <c:spPr>
              <a:noFill/>
              <a:ln>
                <a:noFill/>
              </a:ln>
              <a:effectLst/>
            </c:sp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'AQ76-G28-29'!$A$25:$A$42</c:f>
              <c:strCache>
                <c:ptCount val="18"/>
                <c:pt idx="0">
                  <c:v>Andalusia</c:v>
                </c:pt>
                <c:pt idx="1">
                  <c:v>Aragó</c:v>
                </c:pt>
                <c:pt idx="2">
                  <c:v>Astúries</c:v>
                </c:pt>
                <c:pt idx="3">
                  <c:v>Illes Balears</c:v>
                </c:pt>
                <c:pt idx="4">
                  <c:v>Illes Canàries</c:v>
                </c:pt>
                <c:pt idx="5">
                  <c:v>Cantàbria</c:v>
                </c:pt>
                <c:pt idx="6">
                  <c:v>Castella i Lleó</c:v>
                </c:pt>
                <c:pt idx="7">
                  <c:v>Castella-la Manxa</c:v>
                </c:pt>
                <c:pt idx="8">
                  <c:v>Catalunya</c:v>
                </c:pt>
                <c:pt idx="9">
                  <c:v>Com. Valenciana</c:v>
                </c:pt>
                <c:pt idx="10">
                  <c:v>Extremadura</c:v>
                </c:pt>
                <c:pt idx="11">
                  <c:v>Galícia</c:v>
                </c:pt>
                <c:pt idx="12">
                  <c:v>Madrid</c:v>
                </c:pt>
                <c:pt idx="13">
                  <c:v>Múrcia</c:v>
                </c:pt>
                <c:pt idx="14">
                  <c:v>Navarra</c:v>
                </c:pt>
                <c:pt idx="15">
                  <c:v>País Basc</c:v>
                </c:pt>
                <c:pt idx="16">
                  <c:v>La Rioja</c:v>
                </c:pt>
                <c:pt idx="17">
                  <c:v>Espanya</c:v>
                </c:pt>
              </c:strCache>
            </c:strRef>
          </c:cat>
          <c:val>
            <c:numRef>
              <c:f>'AQ76-G28-29'!$C$25:$C$42</c:f>
              <c:numCache>
                <c:formatCode>0.0</c:formatCode>
                <c:ptCount val="18"/>
                <c:pt idx="0">
                  <c:v>32.5</c:v>
                </c:pt>
                <c:pt idx="1">
                  <c:v>24.4</c:v>
                </c:pt>
                <c:pt idx="2">
                  <c:v>44.4</c:v>
                </c:pt>
                <c:pt idx="3">
                  <c:v>42</c:v>
                </c:pt>
                <c:pt idx="4">
                  <c:v>39</c:v>
                </c:pt>
                <c:pt idx="5">
                  <c:v>45.6</c:v>
                </c:pt>
                <c:pt idx="6">
                  <c:v>36.700000000000003</c:v>
                </c:pt>
                <c:pt idx="7">
                  <c:v>26.4</c:v>
                </c:pt>
                <c:pt idx="8">
                  <c:v>30.3</c:v>
                </c:pt>
                <c:pt idx="9">
                  <c:v>31.8</c:v>
                </c:pt>
                <c:pt idx="10">
                  <c:v>26.6</c:v>
                </c:pt>
                <c:pt idx="11">
                  <c:v>33.200000000000003</c:v>
                </c:pt>
                <c:pt idx="12">
                  <c:v>34.799999999999997</c:v>
                </c:pt>
                <c:pt idx="13">
                  <c:v>30.7</c:v>
                </c:pt>
                <c:pt idx="14">
                  <c:v>41.7</c:v>
                </c:pt>
                <c:pt idx="15">
                  <c:v>48.4</c:v>
                </c:pt>
                <c:pt idx="16">
                  <c:v>35.5</c:v>
                </c:pt>
                <c:pt idx="17">
                  <c:v>33.799999999999997</c:v>
                </c:pt>
              </c:numCache>
            </c:numRef>
          </c:val>
          <c:extLst>
            <c:ext xmlns:c16="http://schemas.microsoft.com/office/drawing/2014/chart" uri="{C3380CC4-5D6E-409C-BE32-E72D297353CC}">
              <c16:uniqueId val="{00000001-1898-DF40-88D7-6D9421793AFF}"/>
            </c:ext>
          </c:extLst>
        </c:ser>
        <c:ser>
          <c:idx val="2"/>
          <c:order val="2"/>
          <c:tx>
            <c:strRef>
              <c:f>'AQ76-G28-29'!$D$24</c:f>
              <c:strCache>
                <c:ptCount val="1"/>
                <c:pt idx="0">
                  <c:v>2010</c:v>
                </c:pt>
              </c:strCache>
            </c:strRef>
          </c:tx>
          <c:spPr>
            <a:solidFill>
              <a:srgbClr val="C0C0C0"/>
            </a:solidFill>
            <a:ln w="12600">
              <a:solidFill>
                <a:srgbClr val="000000"/>
              </a:solidFill>
              <a:round/>
            </a:ln>
          </c:spPr>
          <c:invertIfNegative val="0"/>
          <c:dLbls>
            <c:spPr>
              <a:noFill/>
              <a:ln>
                <a:noFill/>
              </a:ln>
              <a:effectLst/>
            </c:sp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'AQ76-G28-29'!$A$25:$A$42</c:f>
              <c:strCache>
                <c:ptCount val="18"/>
                <c:pt idx="0">
                  <c:v>Andalusia</c:v>
                </c:pt>
                <c:pt idx="1">
                  <c:v>Aragó</c:v>
                </c:pt>
                <c:pt idx="2">
                  <c:v>Astúries</c:v>
                </c:pt>
                <c:pt idx="3">
                  <c:v>Illes Balears</c:v>
                </c:pt>
                <c:pt idx="4">
                  <c:v>Illes Canàries</c:v>
                </c:pt>
                <c:pt idx="5">
                  <c:v>Cantàbria</c:v>
                </c:pt>
                <c:pt idx="6">
                  <c:v>Castella i Lleó</c:v>
                </c:pt>
                <c:pt idx="7">
                  <c:v>Castella-la Manxa</c:v>
                </c:pt>
                <c:pt idx="8">
                  <c:v>Catalunya</c:v>
                </c:pt>
                <c:pt idx="9">
                  <c:v>Com. Valenciana</c:v>
                </c:pt>
                <c:pt idx="10">
                  <c:v>Extremadura</c:v>
                </c:pt>
                <c:pt idx="11">
                  <c:v>Galícia</c:v>
                </c:pt>
                <c:pt idx="12">
                  <c:v>Madrid</c:v>
                </c:pt>
                <c:pt idx="13">
                  <c:v>Múrcia</c:v>
                </c:pt>
                <c:pt idx="14">
                  <c:v>Navarra</c:v>
                </c:pt>
                <c:pt idx="15">
                  <c:v>País Basc</c:v>
                </c:pt>
                <c:pt idx="16">
                  <c:v>La Rioja</c:v>
                </c:pt>
                <c:pt idx="17">
                  <c:v>Espanya</c:v>
                </c:pt>
              </c:strCache>
            </c:strRef>
          </c:cat>
          <c:val>
            <c:numRef>
              <c:f>'AQ76-G28-29'!$D$25:$D$42</c:f>
              <c:numCache>
                <c:formatCode>0.0</c:formatCode>
                <c:ptCount val="18"/>
                <c:pt idx="0">
                  <c:v>31.2</c:v>
                </c:pt>
                <c:pt idx="1">
                  <c:v>29.6</c:v>
                </c:pt>
                <c:pt idx="2">
                  <c:v>37</c:v>
                </c:pt>
                <c:pt idx="3">
                  <c:v>30.6</c:v>
                </c:pt>
                <c:pt idx="4">
                  <c:v>35.4</c:v>
                </c:pt>
                <c:pt idx="5">
                  <c:v>44.1</c:v>
                </c:pt>
                <c:pt idx="6">
                  <c:v>40.200000000000003</c:v>
                </c:pt>
                <c:pt idx="7">
                  <c:v>27.6</c:v>
                </c:pt>
                <c:pt idx="8">
                  <c:v>26.8</c:v>
                </c:pt>
                <c:pt idx="9">
                  <c:v>30.1</c:v>
                </c:pt>
                <c:pt idx="10">
                  <c:v>19.8</c:v>
                </c:pt>
                <c:pt idx="11">
                  <c:v>30.4</c:v>
                </c:pt>
                <c:pt idx="12">
                  <c:v>35.799999999999997</c:v>
                </c:pt>
                <c:pt idx="13">
                  <c:v>30.8</c:v>
                </c:pt>
                <c:pt idx="14">
                  <c:v>28.1</c:v>
                </c:pt>
                <c:pt idx="15">
                  <c:v>42.2</c:v>
                </c:pt>
                <c:pt idx="16">
                  <c:v>43.8</c:v>
                </c:pt>
                <c:pt idx="17">
                  <c:v>31.9</c:v>
                </c:pt>
              </c:numCache>
            </c:numRef>
          </c:val>
          <c:extLst>
            <c:ext xmlns:c16="http://schemas.microsoft.com/office/drawing/2014/chart" uri="{C3380CC4-5D6E-409C-BE32-E72D297353CC}">
              <c16:uniqueId val="{00000002-1898-DF40-88D7-6D9421793AFF}"/>
            </c:ext>
          </c:extLst>
        </c:ser>
        <c:ser>
          <c:idx val="3"/>
          <c:order val="3"/>
          <c:tx>
            <c:strRef>
              <c:f>'AQ76-G28-29'!$E$24</c:f>
              <c:strCache>
                <c:ptCount val="1"/>
                <c:pt idx="0">
                  <c:v>2016</c:v>
                </c:pt>
              </c:strCache>
            </c:strRef>
          </c:tx>
          <c:spPr>
            <a:solidFill>
              <a:srgbClr val="99CC00"/>
            </a:solidFill>
            <a:ln w="12600">
              <a:solidFill>
                <a:srgbClr val="000000"/>
              </a:solidFill>
              <a:round/>
            </a:ln>
          </c:spPr>
          <c:invertIfNegative val="0"/>
          <c:dLbls>
            <c:spPr>
              <a:noFill/>
              <a:ln>
                <a:noFill/>
              </a:ln>
              <a:effectLst/>
            </c:sp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'AQ76-G28-29'!$A$25:$A$42</c:f>
              <c:strCache>
                <c:ptCount val="18"/>
                <c:pt idx="0">
                  <c:v>Andalusia</c:v>
                </c:pt>
                <c:pt idx="1">
                  <c:v>Aragó</c:v>
                </c:pt>
                <c:pt idx="2">
                  <c:v>Astúries</c:v>
                </c:pt>
                <c:pt idx="3">
                  <c:v>Illes Balears</c:v>
                </c:pt>
                <c:pt idx="4">
                  <c:v>Illes Canàries</c:v>
                </c:pt>
                <c:pt idx="5">
                  <c:v>Cantàbria</c:v>
                </c:pt>
                <c:pt idx="6">
                  <c:v>Castella i Lleó</c:v>
                </c:pt>
                <c:pt idx="7">
                  <c:v>Castella-la Manxa</c:v>
                </c:pt>
                <c:pt idx="8">
                  <c:v>Catalunya</c:v>
                </c:pt>
                <c:pt idx="9">
                  <c:v>Com. Valenciana</c:v>
                </c:pt>
                <c:pt idx="10">
                  <c:v>Extremadura</c:v>
                </c:pt>
                <c:pt idx="11">
                  <c:v>Galícia</c:v>
                </c:pt>
                <c:pt idx="12">
                  <c:v>Madrid</c:v>
                </c:pt>
                <c:pt idx="13">
                  <c:v>Múrcia</c:v>
                </c:pt>
                <c:pt idx="14">
                  <c:v>Navarra</c:v>
                </c:pt>
                <c:pt idx="15">
                  <c:v>País Basc</c:v>
                </c:pt>
                <c:pt idx="16">
                  <c:v>La Rioja</c:v>
                </c:pt>
                <c:pt idx="17">
                  <c:v>Espanya</c:v>
                </c:pt>
              </c:strCache>
            </c:strRef>
          </c:cat>
          <c:val>
            <c:numRef>
              <c:f>'AQ76-G28-29'!$E$25:$E$42</c:f>
              <c:numCache>
                <c:formatCode>0.0</c:formatCode>
                <c:ptCount val="18"/>
                <c:pt idx="0">
                  <c:v>47.1</c:v>
                </c:pt>
                <c:pt idx="1">
                  <c:v>40.799999999999997</c:v>
                </c:pt>
                <c:pt idx="2">
                  <c:v>46.2</c:v>
                </c:pt>
                <c:pt idx="3">
                  <c:v>40</c:v>
                </c:pt>
                <c:pt idx="4">
                  <c:v>46.7</c:v>
                </c:pt>
                <c:pt idx="5">
                  <c:v>65.5</c:v>
                </c:pt>
                <c:pt idx="6">
                  <c:v>42.2</c:v>
                </c:pt>
                <c:pt idx="7">
                  <c:v>40.200000000000003</c:v>
                </c:pt>
                <c:pt idx="8">
                  <c:v>41.9</c:v>
                </c:pt>
                <c:pt idx="9">
                  <c:v>38.6</c:v>
                </c:pt>
                <c:pt idx="10">
                  <c:v>41.7</c:v>
                </c:pt>
                <c:pt idx="11">
                  <c:v>39.1</c:v>
                </c:pt>
                <c:pt idx="12">
                  <c:v>35</c:v>
                </c:pt>
                <c:pt idx="13">
                  <c:v>52.1</c:v>
                </c:pt>
                <c:pt idx="14">
                  <c:v>60.9</c:v>
                </c:pt>
                <c:pt idx="15">
                  <c:v>65.599999999999994</c:v>
                </c:pt>
                <c:pt idx="16">
                  <c:v>51.6</c:v>
                </c:pt>
                <c:pt idx="17">
                  <c:v>43.4</c:v>
                </c:pt>
              </c:numCache>
            </c:numRef>
          </c:val>
          <c:extLst>
            <c:ext xmlns:c16="http://schemas.microsoft.com/office/drawing/2014/chart" uri="{C3380CC4-5D6E-409C-BE32-E72D297353CC}">
              <c16:uniqueId val="{00000003-1898-DF40-88D7-6D9421793AFF}"/>
            </c:ext>
          </c:extLst>
        </c:ser>
        <c:dLbls>
          <c:showLegendKey val="0"/>
          <c:showVal val="0"/>
          <c:showCatName val="0"/>
          <c:showSerName val="0"/>
          <c:showPercent val="0"/>
          <c:showBubbleSize val="0"/>
        </c:dLbls>
        <c:gapWidth val="40"/>
        <c:axId val="116063232"/>
        <c:axId val="115303168"/>
      </c:barChart>
      <c:catAx>
        <c:axId val="116063232"/>
        <c:scaling>
          <c:orientation val="minMax"/>
        </c:scaling>
        <c:delete val="0"/>
        <c:axPos val="b"/>
        <c:numFmt formatCode="General" sourceLinked="1"/>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5303168"/>
        <c:crosses val="autoZero"/>
        <c:auto val="1"/>
        <c:lblAlgn val="ctr"/>
        <c:lblOffset val="100"/>
        <c:noMultiLvlLbl val="1"/>
      </c:catAx>
      <c:valAx>
        <c:axId val="115303168"/>
        <c:scaling>
          <c:orientation val="minMax"/>
        </c:scaling>
        <c:delete val="0"/>
        <c:axPos val="l"/>
        <c:majorGridlines>
          <c:spPr>
            <a:ln w="6480">
              <a:solidFill>
                <a:srgbClr val="969696"/>
              </a:solidFill>
              <a:round/>
            </a:ln>
          </c:spPr>
        </c:majorGridlines>
        <c:numFmt formatCode="0.0" sourceLinked="0"/>
        <c:majorTickMark val="none"/>
        <c:minorTickMark val="none"/>
        <c:tickLblPos val="nextTo"/>
        <c:spPr>
          <a:ln w="6480">
            <a:solidFill>
              <a:srgbClr val="8B8B8B"/>
            </a:solidFill>
            <a:round/>
          </a:ln>
        </c:spPr>
        <c:txPr>
          <a:bodyPr/>
          <a:lstStyle/>
          <a:p>
            <a:pPr>
              <a:defRPr sz="700" strike="noStrike" spc="-1">
                <a:solidFill>
                  <a:srgbClr val="000000"/>
                </a:solidFill>
                <a:uFill>
                  <a:solidFill>
                    <a:srgbClr val="FFFFFF"/>
                  </a:solidFill>
                </a:uFill>
                <a:latin typeface="Arial"/>
              </a:defRPr>
            </a:pPr>
            <a:endParaRPr lang="ca-ES"/>
          </a:p>
        </c:txPr>
        <c:crossAx val="116063232"/>
        <c:crossesAt val="1"/>
        <c:crossBetween val="between"/>
      </c:valAx>
      <c:spPr>
        <a:noFill/>
        <a:ln w="12600">
          <a:solidFill>
            <a:srgbClr val="808080"/>
          </a:solidFill>
          <a:round/>
        </a:ln>
      </c:spPr>
    </c:plotArea>
    <c:legend>
      <c:legendPos val="r"/>
      <c:layout>
        <c:manualLayout>
          <c:xMode val="edge"/>
          <c:yMode val="edge"/>
          <c:x val="0.35036743923120406"/>
          <c:y val="0.17638398115429904"/>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a:pPr>
            <a:r>
              <a:rPr lang="es-ES" sz="700"/>
              <a:t>Gràfic III-4.3. </a:t>
            </a:r>
          </a:p>
          <a:p>
            <a:pPr>
              <a:defRPr sz="700"/>
            </a:pPr>
            <a:r>
              <a:rPr lang="es-ES" sz="700"/>
              <a:t>Evolució del personal mèdic en el sistema sanitari de les Illes Balears (2013-2021*)</a:t>
            </a:r>
          </a:p>
        </c:rich>
      </c:tx>
      <c:layout>
        <c:manualLayout>
          <c:xMode val="edge"/>
          <c:yMode val="edge"/>
          <c:x val="0.22974626688342356"/>
          <c:y val="4.8195236637623165E-2"/>
        </c:manualLayout>
      </c:layout>
      <c:overlay val="0"/>
    </c:title>
    <c:autoTitleDeleted val="0"/>
    <c:plotArea>
      <c:layout>
        <c:manualLayout>
          <c:layoutTarget val="inner"/>
          <c:xMode val="edge"/>
          <c:yMode val="edge"/>
          <c:x val="8.7522441651705599E-2"/>
          <c:y val="0.25149515363992592"/>
          <c:w val="0.89522954603744498"/>
          <c:h val="0.59208084141059991"/>
        </c:manualLayout>
      </c:layout>
      <c:barChart>
        <c:barDir val="col"/>
        <c:grouping val="stacked"/>
        <c:varyColors val="0"/>
        <c:ser>
          <c:idx val="0"/>
          <c:order val="0"/>
          <c:tx>
            <c:strRef>
              <c:f>'G2-G3'!$A$12</c:f>
              <c:strCache>
                <c:ptCount val="1"/>
                <c:pt idx="0">
                  <c:v>Personal mèdic vinculat</c:v>
                </c:pt>
              </c:strCache>
            </c:strRef>
          </c:tx>
          <c:spPr>
            <a:solidFill>
              <a:srgbClr val="FFCC00"/>
            </a:solidFill>
            <a:ln w="12600">
              <a:solidFill>
                <a:srgbClr val="000000"/>
              </a:solidFill>
              <a:round/>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'G2-G3'!$B$3:$T$4</c:f>
              <c:multiLvlStrCache>
                <c:ptCount val="19"/>
                <c:lvl>
                  <c:pt idx="0">
                    <c:v>2013</c:v>
                  </c:pt>
                  <c:pt idx="1">
                    <c:v>2014</c:v>
                  </c:pt>
                  <c:pt idx="2">
                    <c:v>2015</c:v>
                  </c:pt>
                  <c:pt idx="3">
                    <c:v>2016</c:v>
                  </c:pt>
                  <c:pt idx="4">
                    <c:v>2017</c:v>
                  </c:pt>
                  <c:pt idx="5">
                    <c:v>2018</c:v>
                  </c:pt>
                  <c:pt idx="6">
                    <c:v>2019</c:v>
                  </c:pt>
                  <c:pt idx="7">
                    <c:v>2020*</c:v>
                  </c:pt>
                  <c:pt idx="8">
                    <c:v>2021*</c:v>
                  </c:pt>
                  <c:pt idx="10">
                    <c:v>2013</c:v>
                  </c:pt>
                  <c:pt idx="11">
                    <c:v>2014</c:v>
                  </c:pt>
                  <c:pt idx="12">
                    <c:v>2015</c:v>
                  </c:pt>
                  <c:pt idx="13">
                    <c:v>2016</c:v>
                  </c:pt>
                  <c:pt idx="14">
                    <c:v>2017</c:v>
                  </c:pt>
                  <c:pt idx="15">
                    <c:v>2018</c:v>
                  </c:pt>
                  <c:pt idx="16">
                    <c:v>2019</c:v>
                  </c:pt>
                  <c:pt idx="17">
                    <c:v>2020*</c:v>
                  </c:pt>
                  <c:pt idx="18">
                    <c:v>2021*</c:v>
                  </c:pt>
                </c:lvl>
                <c:lvl>
                  <c:pt idx="0">
                    <c:v>Públics</c:v>
                  </c:pt>
                  <c:pt idx="10">
                    <c:v>Privats</c:v>
                  </c:pt>
                </c:lvl>
              </c:multiLvlStrCache>
            </c:multiLvlStrRef>
          </c:cat>
          <c:val>
            <c:numRef>
              <c:f>'G2-G3'!$B$12:$T$12</c:f>
              <c:numCache>
                <c:formatCode>#,##0</c:formatCode>
                <c:ptCount val="19"/>
                <c:pt idx="0">
                  <c:v>1759</c:v>
                </c:pt>
                <c:pt idx="1">
                  <c:v>1769</c:v>
                </c:pt>
                <c:pt idx="2">
                  <c:v>1862</c:v>
                </c:pt>
                <c:pt idx="3">
                  <c:v>1879</c:v>
                </c:pt>
                <c:pt idx="4">
                  <c:v>1947</c:v>
                </c:pt>
                <c:pt idx="5">
                  <c:v>1976</c:v>
                </c:pt>
                <c:pt idx="6">
                  <c:v>2035</c:v>
                </c:pt>
                <c:pt idx="7">
                  <c:v>2085</c:v>
                </c:pt>
                <c:pt idx="8" formatCode="General">
                  <c:v>2123</c:v>
                </c:pt>
                <c:pt idx="10">
                  <c:v>258</c:v>
                </c:pt>
                <c:pt idx="11">
                  <c:v>328</c:v>
                </c:pt>
                <c:pt idx="12">
                  <c:v>314</c:v>
                </c:pt>
                <c:pt idx="13">
                  <c:v>359</c:v>
                </c:pt>
                <c:pt idx="14" formatCode="General">
                  <c:v>362</c:v>
                </c:pt>
                <c:pt idx="15" formatCode="General">
                  <c:v>369</c:v>
                </c:pt>
                <c:pt idx="16" formatCode="General">
                  <c:v>362</c:v>
                </c:pt>
                <c:pt idx="17" formatCode="General">
                  <c:v>393</c:v>
                </c:pt>
                <c:pt idx="18" formatCode="General">
                  <c:v>439</c:v>
                </c:pt>
              </c:numCache>
            </c:numRef>
          </c:val>
          <c:extLst>
            <c:ext xmlns:c16="http://schemas.microsoft.com/office/drawing/2014/chart" uri="{C3380CC4-5D6E-409C-BE32-E72D297353CC}">
              <c16:uniqueId val="{00000000-F497-9A44-B362-E56ABA1B8F23}"/>
            </c:ext>
          </c:extLst>
        </c:ser>
        <c:ser>
          <c:idx val="1"/>
          <c:order val="1"/>
          <c:tx>
            <c:strRef>
              <c:f>'G2-G3'!$A$11</c:f>
              <c:strCache>
                <c:ptCount val="1"/>
                <c:pt idx="0">
                  <c:v>Personal mèdic col·laborador</c:v>
                </c:pt>
              </c:strCache>
            </c:strRef>
          </c:tx>
          <c:spPr>
            <a:solidFill>
              <a:srgbClr val="99CC00"/>
            </a:solidFill>
            <a:ln w="12600">
              <a:solidFill>
                <a:srgbClr val="000000"/>
              </a:solidFill>
              <a:round/>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'G2-G3'!$B$3:$T$4</c:f>
              <c:multiLvlStrCache>
                <c:ptCount val="19"/>
                <c:lvl>
                  <c:pt idx="0">
                    <c:v>2013</c:v>
                  </c:pt>
                  <c:pt idx="1">
                    <c:v>2014</c:v>
                  </c:pt>
                  <c:pt idx="2">
                    <c:v>2015</c:v>
                  </c:pt>
                  <c:pt idx="3">
                    <c:v>2016</c:v>
                  </c:pt>
                  <c:pt idx="4">
                    <c:v>2017</c:v>
                  </c:pt>
                  <c:pt idx="5">
                    <c:v>2018</c:v>
                  </c:pt>
                  <c:pt idx="6">
                    <c:v>2019</c:v>
                  </c:pt>
                  <c:pt idx="7">
                    <c:v>2020*</c:v>
                  </c:pt>
                  <c:pt idx="8">
                    <c:v>2021*</c:v>
                  </c:pt>
                  <c:pt idx="10">
                    <c:v>2013</c:v>
                  </c:pt>
                  <c:pt idx="11">
                    <c:v>2014</c:v>
                  </c:pt>
                  <c:pt idx="12">
                    <c:v>2015</c:v>
                  </c:pt>
                  <c:pt idx="13">
                    <c:v>2016</c:v>
                  </c:pt>
                  <c:pt idx="14">
                    <c:v>2017</c:v>
                  </c:pt>
                  <c:pt idx="15">
                    <c:v>2018</c:v>
                  </c:pt>
                  <c:pt idx="16">
                    <c:v>2019</c:v>
                  </c:pt>
                  <c:pt idx="17">
                    <c:v>2020*</c:v>
                  </c:pt>
                  <c:pt idx="18">
                    <c:v>2021*</c:v>
                  </c:pt>
                </c:lvl>
                <c:lvl>
                  <c:pt idx="0">
                    <c:v>Públics</c:v>
                  </c:pt>
                  <c:pt idx="10">
                    <c:v>Privats</c:v>
                  </c:pt>
                </c:lvl>
              </c:multiLvlStrCache>
            </c:multiLvlStrRef>
          </c:cat>
          <c:val>
            <c:numRef>
              <c:f>'G2-G3'!$B$11:$T$11</c:f>
              <c:numCache>
                <c:formatCode>#,##0</c:formatCode>
                <c:ptCount val="19"/>
                <c:pt idx="0">
                  <c:v>11</c:v>
                </c:pt>
                <c:pt idx="1">
                  <c:v>23</c:v>
                </c:pt>
                <c:pt idx="2">
                  <c:v>18</c:v>
                </c:pt>
                <c:pt idx="3">
                  <c:v>32</c:v>
                </c:pt>
                <c:pt idx="4" formatCode="General">
                  <c:v>34</c:v>
                </c:pt>
                <c:pt idx="5" formatCode="General">
                  <c:v>33</c:v>
                </c:pt>
                <c:pt idx="6" formatCode="General">
                  <c:v>36</c:v>
                </c:pt>
                <c:pt idx="7" formatCode="General">
                  <c:v>33</c:v>
                </c:pt>
                <c:pt idx="8">
                  <c:v>11</c:v>
                </c:pt>
                <c:pt idx="10">
                  <c:v>1110</c:v>
                </c:pt>
                <c:pt idx="11">
                  <c:v>1052</c:v>
                </c:pt>
                <c:pt idx="12">
                  <c:v>1124</c:v>
                </c:pt>
                <c:pt idx="13">
                  <c:v>1147</c:v>
                </c:pt>
                <c:pt idx="14" formatCode="General">
                  <c:v>1205</c:v>
                </c:pt>
                <c:pt idx="15" formatCode="General">
                  <c:v>1297</c:v>
                </c:pt>
                <c:pt idx="16" formatCode="General">
                  <c:v>1279</c:v>
                </c:pt>
                <c:pt idx="17" formatCode="General">
                  <c:v>1324</c:v>
                </c:pt>
                <c:pt idx="18" formatCode="General">
                  <c:v>1117</c:v>
                </c:pt>
              </c:numCache>
            </c:numRef>
          </c:val>
          <c:extLst>
            <c:ext xmlns:c16="http://schemas.microsoft.com/office/drawing/2014/chart" uri="{C3380CC4-5D6E-409C-BE32-E72D297353CC}">
              <c16:uniqueId val="{00000001-F497-9A44-B362-E56ABA1B8F23}"/>
            </c:ext>
          </c:extLst>
        </c:ser>
        <c:ser>
          <c:idx val="2"/>
          <c:order val="2"/>
          <c:tx>
            <c:strRef>
              <c:f>'G2-G3'!$A$10</c:f>
              <c:strCache>
                <c:ptCount val="1"/>
                <c:pt idx="0">
                  <c:v>Personal mèdic intern resident</c:v>
                </c:pt>
              </c:strCache>
            </c:strRef>
          </c:tx>
          <c:spPr>
            <a:solidFill>
              <a:srgbClr val="C0C0C0"/>
            </a:solidFill>
            <a:ln w="12600">
              <a:solidFill>
                <a:srgbClr val="000000"/>
              </a:solidFill>
              <a:round/>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'G2-G3'!$B$3:$T$4</c:f>
              <c:multiLvlStrCache>
                <c:ptCount val="19"/>
                <c:lvl>
                  <c:pt idx="0">
                    <c:v>2013</c:v>
                  </c:pt>
                  <c:pt idx="1">
                    <c:v>2014</c:v>
                  </c:pt>
                  <c:pt idx="2">
                    <c:v>2015</c:v>
                  </c:pt>
                  <c:pt idx="3">
                    <c:v>2016</c:v>
                  </c:pt>
                  <c:pt idx="4">
                    <c:v>2017</c:v>
                  </c:pt>
                  <c:pt idx="5">
                    <c:v>2018</c:v>
                  </c:pt>
                  <c:pt idx="6">
                    <c:v>2019</c:v>
                  </c:pt>
                  <c:pt idx="7">
                    <c:v>2020*</c:v>
                  </c:pt>
                  <c:pt idx="8">
                    <c:v>2021*</c:v>
                  </c:pt>
                  <c:pt idx="10">
                    <c:v>2013</c:v>
                  </c:pt>
                  <c:pt idx="11">
                    <c:v>2014</c:v>
                  </c:pt>
                  <c:pt idx="12">
                    <c:v>2015</c:v>
                  </c:pt>
                  <c:pt idx="13">
                    <c:v>2016</c:v>
                  </c:pt>
                  <c:pt idx="14">
                    <c:v>2017</c:v>
                  </c:pt>
                  <c:pt idx="15">
                    <c:v>2018</c:v>
                  </c:pt>
                  <c:pt idx="16">
                    <c:v>2019</c:v>
                  </c:pt>
                  <c:pt idx="17">
                    <c:v>2020*</c:v>
                  </c:pt>
                  <c:pt idx="18">
                    <c:v>2021*</c:v>
                  </c:pt>
                </c:lvl>
                <c:lvl>
                  <c:pt idx="0">
                    <c:v>Públics</c:v>
                  </c:pt>
                  <c:pt idx="10">
                    <c:v>Privats</c:v>
                  </c:pt>
                </c:lvl>
              </c:multiLvlStrCache>
            </c:multiLvlStrRef>
          </c:cat>
          <c:val>
            <c:numRef>
              <c:f>'G2-G3'!$B$10:$T$10</c:f>
              <c:numCache>
                <c:formatCode>#,##0</c:formatCode>
                <c:ptCount val="19"/>
                <c:pt idx="0">
                  <c:v>413</c:v>
                </c:pt>
                <c:pt idx="1">
                  <c:v>408</c:v>
                </c:pt>
                <c:pt idx="2">
                  <c:v>391</c:v>
                </c:pt>
                <c:pt idx="3">
                  <c:v>370</c:v>
                </c:pt>
                <c:pt idx="4">
                  <c:v>373</c:v>
                </c:pt>
                <c:pt idx="5">
                  <c:v>392</c:v>
                </c:pt>
                <c:pt idx="6">
                  <c:v>417</c:v>
                </c:pt>
                <c:pt idx="7">
                  <c:v>406</c:v>
                </c:pt>
                <c:pt idx="8">
                  <c:v>452</c:v>
                </c:pt>
                <c:pt idx="10">
                  <c:v>0</c:v>
                </c:pt>
                <c:pt idx="11">
                  <c:v>0</c:v>
                </c:pt>
                <c:pt idx="12">
                  <c:v>0</c:v>
                </c:pt>
                <c:pt idx="13">
                  <c:v>0</c:v>
                </c:pt>
                <c:pt idx="14">
                  <c:v>0</c:v>
                </c:pt>
                <c:pt idx="15">
                  <c:v>0</c:v>
                </c:pt>
                <c:pt idx="16">
                  <c:v>0</c:v>
                </c:pt>
                <c:pt idx="17">
                  <c:v>1</c:v>
                </c:pt>
                <c:pt idx="18">
                  <c:v>2</c:v>
                </c:pt>
              </c:numCache>
            </c:numRef>
          </c:val>
          <c:extLst>
            <c:ext xmlns:c16="http://schemas.microsoft.com/office/drawing/2014/chart" uri="{C3380CC4-5D6E-409C-BE32-E72D297353CC}">
              <c16:uniqueId val="{00000002-F497-9A44-B362-E56ABA1B8F23}"/>
            </c:ext>
          </c:extLst>
        </c:ser>
        <c:dLbls>
          <c:showLegendKey val="0"/>
          <c:showVal val="0"/>
          <c:showCatName val="0"/>
          <c:showSerName val="0"/>
          <c:showPercent val="0"/>
          <c:showBubbleSize val="0"/>
        </c:dLbls>
        <c:gapWidth val="40"/>
        <c:overlap val="100"/>
        <c:axId val="107066112"/>
        <c:axId val="107067648"/>
      </c:barChart>
      <c:catAx>
        <c:axId val="107066112"/>
        <c:scaling>
          <c:orientation val="minMax"/>
        </c:scaling>
        <c:delete val="0"/>
        <c:axPos val="b"/>
        <c:numFmt formatCode="General" sourceLinked="1"/>
        <c:majorTickMark val="none"/>
        <c:minorTickMark val="none"/>
        <c:tickLblPos val="nextTo"/>
        <c:spPr>
          <a:ln w="6480">
            <a:solidFill>
              <a:srgbClr val="8B8B8B"/>
            </a:solidFill>
            <a:round/>
          </a:ln>
        </c:spPr>
        <c:txPr>
          <a:bodyPr rot="0" vert="horz"/>
          <a:lstStyle/>
          <a:p>
            <a:pPr>
              <a:defRPr/>
            </a:pPr>
            <a:endParaRPr lang="ca-ES"/>
          </a:p>
        </c:txPr>
        <c:crossAx val="107067648"/>
        <c:crosses val="autoZero"/>
        <c:auto val="1"/>
        <c:lblAlgn val="ctr"/>
        <c:lblOffset val="100"/>
        <c:noMultiLvlLbl val="1"/>
      </c:catAx>
      <c:valAx>
        <c:axId val="107067648"/>
        <c:scaling>
          <c:orientation val="minMax"/>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crossAx val="107066112"/>
        <c:crossesAt val="1"/>
        <c:crossBetween val="between"/>
      </c:valAx>
      <c:spPr>
        <a:noFill/>
        <a:ln w="12600">
          <a:solidFill>
            <a:srgbClr val="808080"/>
          </a:solidFill>
          <a:round/>
        </a:ln>
      </c:spPr>
    </c:plotArea>
    <c:legend>
      <c:legendPos val="t"/>
      <c:layout>
        <c:manualLayout>
          <c:xMode val="edge"/>
          <c:yMode val="edge"/>
          <c:x val="0.13937337031499419"/>
          <c:y val="0.18138566149297861"/>
          <c:w val="0.72125325937001161"/>
          <c:h val="6.4623503325942355E-2"/>
        </c:manualLayout>
      </c:layout>
      <c:overlay val="0"/>
      <c:spPr>
        <a:noFill/>
        <a:ln>
          <a:noFill/>
        </a:ln>
      </c:spPr>
    </c:legend>
    <c:plotVisOnly val="1"/>
    <c:dispBlanksAs val="gap"/>
    <c:showDLblsOverMax val="1"/>
  </c:chart>
  <c:spPr>
    <a:solidFill>
      <a:srgbClr val="FFFFFF"/>
    </a:solidFill>
    <a:ln>
      <a:solidFill>
        <a:srgbClr val="000000"/>
      </a:solidFill>
    </a:ln>
  </c:spPr>
  <c:txPr>
    <a:bodyPr/>
    <a:lstStyle/>
    <a:p>
      <a:pPr>
        <a:defRPr sz="800" b="0" i="0">
          <a:latin typeface="Arial" panose="020B0604020202020204" pitchFamily="34" charset="0"/>
          <a:cs typeface="Arial" panose="020B0604020202020204" pitchFamily="34" charset="0"/>
        </a:defRPr>
      </a:pPr>
      <a:endParaRPr lang="ca-ES"/>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a:pPr>
            <a:r>
              <a:rPr lang="es-ES" sz="700"/>
              <a:t>Gràfic III-4.4. </a:t>
            </a:r>
          </a:p>
          <a:p>
            <a:pPr>
              <a:defRPr sz="700"/>
            </a:pPr>
            <a:r>
              <a:rPr lang="es-ES" sz="700"/>
              <a:t>Taxa de professionals sanitaris per mil habitants a les Illes Balears (2021*)</a:t>
            </a:r>
          </a:p>
        </c:rich>
      </c:tx>
      <c:layout>
        <c:manualLayout>
          <c:xMode val="edge"/>
          <c:yMode val="edge"/>
          <c:x val="0.18939110991861194"/>
          <c:y val="6.246087991419294E-2"/>
        </c:manualLayout>
      </c:layout>
      <c:overlay val="0"/>
    </c:title>
    <c:autoTitleDeleted val="0"/>
    <c:plotArea>
      <c:layout>
        <c:manualLayout>
          <c:layoutTarget val="inner"/>
          <c:xMode val="edge"/>
          <c:yMode val="edge"/>
          <c:x val="7.1229580853488711E-2"/>
          <c:y val="0.24345580467191003"/>
          <c:w val="0.89578320881347395"/>
          <c:h val="0.56555933795046398"/>
        </c:manualLayout>
      </c:layout>
      <c:barChart>
        <c:barDir val="col"/>
        <c:grouping val="clustered"/>
        <c:varyColors val="0"/>
        <c:ser>
          <c:idx val="0"/>
          <c:order val="0"/>
          <c:tx>
            <c:strRef>
              <c:f>'G4'!$N$2</c:f>
              <c:strCache>
                <c:ptCount val="1"/>
                <c:pt idx="0">
                  <c:v>Públics-SNS</c:v>
                </c:pt>
              </c:strCache>
            </c:strRef>
          </c:tx>
          <c:spPr>
            <a:solidFill>
              <a:srgbClr val="DDDDDD"/>
            </a:solidFill>
            <a:ln>
              <a:solidFill>
                <a:srgbClr val="000000"/>
              </a:solidFill>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'G4'!$M$3:$M$8</c:f>
              <c:strCache>
                <c:ptCount val="6"/>
                <c:pt idx="0">
                  <c:v>Personal total vinculat</c:v>
                </c:pt>
                <c:pt idx="1">
                  <c:v>Personal mèdic vinculat</c:v>
                </c:pt>
                <c:pt idx="2">
                  <c:v>Personal mèdic intern resident</c:v>
                </c:pt>
                <c:pt idx="3">
                  <c:v>Personal d'infermeria vinculat</c:v>
                </c:pt>
                <c:pt idx="4">
                  <c:v>Personal tècnic sanitari vinculat</c:v>
                </c:pt>
                <c:pt idx="5">
                  <c:v>Personal no sanitari</c:v>
                </c:pt>
              </c:strCache>
            </c:strRef>
          </c:cat>
          <c:val>
            <c:numRef>
              <c:f>'G4'!$N$3:$N$8</c:f>
              <c:numCache>
                <c:formatCode>0.00</c:formatCode>
                <c:ptCount val="6"/>
                <c:pt idx="0">
                  <c:v>11.15626978425526</c:v>
                </c:pt>
                <c:pt idx="1">
                  <c:v>1.7410144628031399</c:v>
                </c:pt>
                <c:pt idx="2">
                  <c:v>0.37067288609845467</c:v>
                </c:pt>
                <c:pt idx="3">
                  <c:v>3.4467657970615155</c:v>
                </c:pt>
                <c:pt idx="4">
                  <c:v>3.3647585213760163</c:v>
                </c:pt>
                <c:pt idx="5">
                  <c:v>2.2757019002725922</c:v>
                </c:pt>
              </c:numCache>
            </c:numRef>
          </c:val>
          <c:extLst>
            <c:ext xmlns:c16="http://schemas.microsoft.com/office/drawing/2014/chart" uri="{C3380CC4-5D6E-409C-BE32-E72D297353CC}">
              <c16:uniqueId val="{00000000-828D-D140-8317-FB00487B9A35}"/>
            </c:ext>
          </c:extLst>
        </c:ser>
        <c:ser>
          <c:idx val="1"/>
          <c:order val="1"/>
          <c:tx>
            <c:strRef>
              <c:f>'G4'!$O$2</c:f>
              <c:strCache>
                <c:ptCount val="1"/>
                <c:pt idx="0">
                  <c:v>Privats</c:v>
                </c:pt>
              </c:strCache>
            </c:strRef>
          </c:tx>
          <c:spPr>
            <a:solidFill>
              <a:srgbClr val="FFC000"/>
            </a:solidFill>
            <a:ln>
              <a:solidFill>
                <a:srgbClr val="000000"/>
              </a:solidFill>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'G4'!$M$3:$M$8</c:f>
              <c:strCache>
                <c:ptCount val="6"/>
                <c:pt idx="0">
                  <c:v>Personal total vinculat</c:v>
                </c:pt>
                <c:pt idx="1">
                  <c:v>Personal mèdic vinculat</c:v>
                </c:pt>
                <c:pt idx="2">
                  <c:v>Personal mèdic intern resident</c:v>
                </c:pt>
                <c:pt idx="3">
                  <c:v>Personal d'infermeria vinculat</c:v>
                </c:pt>
                <c:pt idx="4">
                  <c:v>Personal tècnic sanitari vinculat</c:v>
                </c:pt>
                <c:pt idx="5">
                  <c:v>Personal no sanitari</c:v>
                </c:pt>
              </c:strCache>
            </c:strRef>
          </c:cat>
          <c:val>
            <c:numRef>
              <c:f>'G4'!$O$3:$O$8</c:f>
              <c:numCache>
                <c:formatCode>0.00</c:formatCode>
                <c:ptCount val="6"/>
                <c:pt idx="0">
                  <c:v>3.3803399037562611</c:v>
                </c:pt>
                <c:pt idx="1">
                  <c:v>0.3600119402593398</c:v>
                </c:pt>
                <c:pt idx="2" formatCode="0">
                  <c:v>1.6401455137099762E-3</c:v>
                </c:pt>
                <c:pt idx="3">
                  <c:v>0.80695159274530837</c:v>
                </c:pt>
                <c:pt idx="4">
                  <c:v>0.974246435143726</c:v>
                </c:pt>
                <c:pt idx="5">
                  <c:v>1.038212110178415</c:v>
                </c:pt>
              </c:numCache>
            </c:numRef>
          </c:val>
          <c:extLst>
            <c:ext xmlns:c16="http://schemas.microsoft.com/office/drawing/2014/chart" uri="{C3380CC4-5D6E-409C-BE32-E72D297353CC}">
              <c16:uniqueId val="{00000001-828D-D140-8317-FB00487B9A35}"/>
            </c:ext>
          </c:extLst>
        </c:ser>
        <c:ser>
          <c:idx val="2"/>
          <c:order val="2"/>
          <c:tx>
            <c:strRef>
              <c:f>'G4'!$P$2</c:f>
              <c:strCache>
                <c:ptCount val="1"/>
                <c:pt idx="0">
                  <c:v>Total</c:v>
                </c:pt>
              </c:strCache>
            </c:strRef>
          </c:tx>
          <c:spPr>
            <a:solidFill>
              <a:srgbClr val="808080"/>
            </a:solidFill>
            <a:ln>
              <a:solidFill>
                <a:srgbClr val="000000"/>
              </a:solidFill>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'G4'!$M$3:$M$8</c:f>
              <c:strCache>
                <c:ptCount val="6"/>
                <c:pt idx="0">
                  <c:v>Personal total vinculat</c:v>
                </c:pt>
                <c:pt idx="1">
                  <c:v>Personal mèdic vinculat</c:v>
                </c:pt>
                <c:pt idx="2">
                  <c:v>Personal mèdic intern resident</c:v>
                </c:pt>
                <c:pt idx="3">
                  <c:v>Personal d'infermeria vinculat</c:v>
                </c:pt>
                <c:pt idx="4">
                  <c:v>Personal tècnic sanitari vinculat</c:v>
                </c:pt>
                <c:pt idx="5">
                  <c:v>Personal no sanitari</c:v>
                </c:pt>
              </c:strCache>
            </c:strRef>
          </c:cat>
          <c:val>
            <c:numRef>
              <c:f>'G4'!$P$3:$P$8</c:f>
              <c:numCache>
                <c:formatCode>0.00</c:formatCode>
                <c:ptCount val="6"/>
                <c:pt idx="0">
                  <c:v>14.53660968801152</c:v>
                </c:pt>
                <c:pt idx="1">
                  <c:v>2.1010264030624799</c:v>
                </c:pt>
                <c:pt idx="2">
                  <c:v>0.37231303161216461</c:v>
                </c:pt>
                <c:pt idx="3">
                  <c:v>4.2537173898068241</c:v>
                </c:pt>
                <c:pt idx="4">
                  <c:v>4.3390049565197426</c:v>
                </c:pt>
                <c:pt idx="5">
                  <c:v>3.3139140104510072</c:v>
                </c:pt>
              </c:numCache>
            </c:numRef>
          </c:val>
          <c:extLst>
            <c:ext xmlns:c16="http://schemas.microsoft.com/office/drawing/2014/chart" uri="{C3380CC4-5D6E-409C-BE32-E72D297353CC}">
              <c16:uniqueId val="{00000002-828D-D140-8317-FB00487B9A35}"/>
            </c:ext>
          </c:extLst>
        </c:ser>
        <c:dLbls>
          <c:showLegendKey val="0"/>
          <c:showVal val="0"/>
          <c:showCatName val="0"/>
          <c:showSerName val="0"/>
          <c:showPercent val="0"/>
          <c:showBubbleSize val="0"/>
        </c:dLbls>
        <c:gapWidth val="59"/>
        <c:axId val="107325696"/>
        <c:axId val="107347968"/>
      </c:barChart>
      <c:catAx>
        <c:axId val="107325696"/>
        <c:scaling>
          <c:orientation val="minMax"/>
        </c:scaling>
        <c:delete val="0"/>
        <c:axPos val="b"/>
        <c:numFmt formatCode="General" sourceLinked="1"/>
        <c:majorTickMark val="none"/>
        <c:minorTickMark val="none"/>
        <c:tickLblPos val="nextTo"/>
        <c:spPr>
          <a:ln w="9360">
            <a:solidFill>
              <a:srgbClr val="000000"/>
            </a:solidFill>
            <a:round/>
          </a:ln>
        </c:spPr>
        <c:crossAx val="107347968"/>
        <c:crosses val="autoZero"/>
        <c:auto val="1"/>
        <c:lblAlgn val="ctr"/>
        <c:lblOffset val="100"/>
        <c:noMultiLvlLbl val="1"/>
      </c:catAx>
      <c:valAx>
        <c:axId val="107347968"/>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6480">
            <a:solidFill>
              <a:srgbClr val="000000"/>
            </a:solidFill>
            <a:round/>
          </a:ln>
        </c:spPr>
        <c:crossAx val="107325696"/>
        <c:crosses val="autoZero"/>
        <c:crossBetween val="between"/>
      </c:valAx>
      <c:spPr>
        <a:noFill/>
        <a:ln>
          <a:solidFill>
            <a:srgbClr val="A6A6A6"/>
          </a:solidFill>
        </a:ln>
      </c:spPr>
    </c:plotArea>
    <c:legend>
      <c:legendPos val="t"/>
      <c:layout>
        <c:manualLayout>
          <c:xMode val="edge"/>
          <c:yMode val="edge"/>
          <c:x val="0.31479639488185301"/>
          <c:y val="0.25207083055493812"/>
          <c:w val="0.32816166275118364"/>
          <c:h val="7.361534886540444E-2"/>
        </c:manualLayout>
      </c:layout>
      <c:overlay val="0"/>
      <c:spPr>
        <a:noFill/>
        <a:ln>
          <a:noFill/>
        </a:ln>
      </c:spPr>
    </c:legend>
    <c:plotVisOnly val="1"/>
    <c:dispBlanksAs val="gap"/>
    <c:showDLblsOverMax val="1"/>
  </c:chart>
  <c:spPr>
    <a:solidFill>
      <a:srgbClr val="FFFFFF"/>
    </a:solidFill>
    <a:ln w="9360">
      <a:solidFill>
        <a:srgbClr val="000000"/>
      </a:solidFill>
      <a:round/>
    </a:ln>
  </c:spPr>
  <c:txPr>
    <a:bodyPr/>
    <a:lstStyle/>
    <a:p>
      <a:pPr>
        <a:defRPr sz="800" b="0" i="0">
          <a:latin typeface="Arial" panose="020B0604020202020204" pitchFamily="34" charset="0"/>
          <a:cs typeface="Arial" panose="020B0604020202020204" pitchFamily="34" charset="0"/>
        </a:defRPr>
      </a:pPr>
      <a:endParaRPr lang="ca-ES"/>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a:pPr>
            <a:r>
              <a:rPr lang="es-ES" sz="700"/>
              <a:t>Gràfic III-4.5. </a:t>
            </a:r>
          </a:p>
          <a:p>
            <a:pPr>
              <a:defRPr sz="700"/>
            </a:pPr>
            <a:r>
              <a:rPr lang="es-ES" sz="700"/>
              <a:t>Pressuposts inicials per comunitats autònomes (euros per habitant) (2013-2021)*</a:t>
            </a:r>
          </a:p>
        </c:rich>
      </c:tx>
      <c:layout>
        <c:manualLayout>
          <c:xMode val="edge"/>
          <c:yMode val="edge"/>
          <c:x val="0.26262102667990345"/>
          <c:y val="3.9614870053434732E-2"/>
        </c:manualLayout>
      </c:layout>
      <c:overlay val="0"/>
    </c:title>
    <c:autoTitleDeleted val="0"/>
    <c:plotArea>
      <c:layout>
        <c:manualLayout>
          <c:layoutTarget val="inner"/>
          <c:xMode val="edge"/>
          <c:yMode val="edge"/>
          <c:x val="5.7628388184073794E-2"/>
          <c:y val="0.16081773989478601"/>
          <c:w val="0.9065118674219369"/>
          <c:h val="0.67230472131584207"/>
        </c:manualLayout>
      </c:layout>
      <c:lineChart>
        <c:grouping val="standard"/>
        <c:varyColors val="1"/>
        <c:ser>
          <c:idx val="0"/>
          <c:order val="0"/>
          <c:tx>
            <c:v>mitjana totes CA 2013/21</c:v>
          </c:tx>
          <c:spPr>
            <a:ln w="19080">
              <a:solidFill>
                <a:srgbClr val="698ED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cat>
          <c:val>
            <c:numRef>
              <c:f>'G5'!$M$3:$M$19</c:f>
              <c:numCache>
                <c:formatCode>#,##0_ ;\-#,##0\ </c:formatCode>
                <c:ptCount val="17"/>
              </c:numCache>
            </c:numRef>
          </c:val>
          <c:smooth val="0"/>
          <c:extLst>
            <c:ext xmlns:c16="http://schemas.microsoft.com/office/drawing/2014/chart" uri="{C3380CC4-5D6E-409C-BE32-E72D297353CC}">
              <c16:uniqueId val="{00000000-F902-A945-B607-D19883FF3DDB}"/>
            </c:ext>
          </c:extLst>
        </c:ser>
        <c:dLbls>
          <c:showLegendKey val="0"/>
          <c:showVal val="0"/>
          <c:showCatName val="0"/>
          <c:showSerName val="0"/>
          <c:showPercent val="0"/>
          <c:showBubbleSize val="0"/>
        </c:dLbls>
        <c:hiLowLines>
          <c:spPr>
            <a:ln>
              <a:noFill/>
            </a:ln>
          </c:spPr>
        </c:hiLowLines>
        <c:marker val="1"/>
        <c:smooth val="0"/>
        <c:axId val="107579264"/>
        <c:axId val="107580800"/>
      </c:lineChart>
      <c:scatterChart>
        <c:scatterStyle val="lineMarker"/>
        <c:varyColors val="0"/>
        <c:ser>
          <c:idx val="1"/>
          <c:order val="1"/>
          <c:tx>
            <c:v>2013</c:v>
          </c:tx>
          <c:spPr>
            <a:ln w="28440">
              <a:noFill/>
            </a:ln>
          </c:spPr>
          <c:marker>
            <c:symbol val="circle"/>
            <c:size val="5"/>
            <c:spPr>
              <a:solidFill>
                <a:srgbClr val="BFBFBF"/>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'G5'!$B$3:$B$19</c:f>
              <c:numCache>
                <c:formatCode>#,##0_ ;\-#,##0\ </c:formatCode>
                <c:ptCount val="17"/>
                <c:pt idx="0">
                  <c:v>1009.74867368529</c:v>
                </c:pt>
                <c:pt idx="1">
                  <c:v>1210.75332681124</c:v>
                </c:pt>
                <c:pt idx="2">
                  <c:v>1391.6725701917201</c:v>
                </c:pt>
                <c:pt idx="3">
                  <c:v>1310.35181377718</c:v>
                </c:pt>
                <c:pt idx="4">
                  <c:v>1289.1434057207</c:v>
                </c:pt>
                <c:pt idx="5">
                  <c:v>1166.52516866357</c:v>
                </c:pt>
                <c:pt idx="6">
                  <c:v>1108.3917523970499</c:v>
                </c:pt>
                <c:pt idx="7">
                  <c:v>995.38587592560395</c:v>
                </c:pt>
                <c:pt idx="8">
                  <c:v>1190.77578414245</c:v>
                </c:pt>
                <c:pt idx="9">
                  <c:v>1238.0159445660699</c:v>
                </c:pt>
                <c:pt idx="10">
                  <c:v>1057.71746693982</c:v>
                </c:pt>
                <c:pt idx="11">
                  <c:v>1224.5986203565001</c:v>
                </c:pt>
                <c:pt idx="12">
                  <c:v>1108.6259225747399</c:v>
                </c:pt>
                <c:pt idx="13">
                  <c:v>1071.83058453735</c:v>
                </c:pt>
                <c:pt idx="14">
                  <c:v>1340.63262377622</c:v>
                </c:pt>
                <c:pt idx="15">
                  <c:v>1607.1793777349401</c:v>
                </c:pt>
                <c:pt idx="16">
                  <c:v>1240</c:v>
                </c:pt>
              </c:numCache>
            </c:numRef>
          </c:yVal>
          <c:smooth val="0"/>
          <c:extLst>
            <c:ext xmlns:c16="http://schemas.microsoft.com/office/drawing/2014/chart" uri="{C3380CC4-5D6E-409C-BE32-E72D297353CC}">
              <c16:uniqueId val="{00000001-F902-A945-B607-D19883FF3DDB}"/>
            </c:ext>
          </c:extLst>
        </c:ser>
        <c:ser>
          <c:idx val="2"/>
          <c:order val="2"/>
          <c:tx>
            <c:v>2014</c:v>
          </c:tx>
          <c:spPr>
            <a:ln w="28440">
              <a:noFill/>
            </a:ln>
          </c:spPr>
          <c:marker>
            <c:symbol val="circle"/>
            <c:size val="5"/>
            <c:spPr>
              <a:solidFill>
                <a:srgbClr val="70AD47"/>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'G5'!$C$3:$C$19</c:f>
              <c:numCache>
                <c:formatCode>#,##0_ ;\-#,##0\ </c:formatCode>
                <c:ptCount val="17"/>
                <c:pt idx="0">
                  <c:v>978.068333908657</c:v>
                </c:pt>
                <c:pt idx="1">
                  <c:v>1205.81629043054</c:v>
                </c:pt>
                <c:pt idx="2">
                  <c:v>1402.3522344537701</c:v>
                </c:pt>
                <c:pt idx="3">
                  <c:v>1338.6722305170599</c:v>
                </c:pt>
                <c:pt idx="4">
                  <c:v>1282.34747292012</c:v>
                </c:pt>
                <c:pt idx="5">
                  <c:v>1151.8158159260399</c:v>
                </c:pt>
                <c:pt idx="6">
                  <c:v>1117.8975536457899</c:v>
                </c:pt>
                <c:pt idx="7">
                  <c:v>1084.35213523572</c:v>
                </c:pt>
                <c:pt idx="8">
                  <c:v>1207.95560359711</c:v>
                </c:pt>
                <c:pt idx="9">
                  <c:v>1201.9943258743201</c:v>
                </c:pt>
                <c:pt idx="10">
                  <c:v>1070.9561370420599</c:v>
                </c:pt>
                <c:pt idx="11">
                  <c:v>1233.0156672630501</c:v>
                </c:pt>
                <c:pt idx="12">
                  <c:v>1094.4651210634199</c:v>
                </c:pt>
                <c:pt idx="13">
                  <c:v>1110.4385628488001</c:v>
                </c:pt>
                <c:pt idx="14">
                  <c:v>1403.23572228289</c:v>
                </c:pt>
                <c:pt idx="15">
                  <c:v>1586.0460779039399</c:v>
                </c:pt>
                <c:pt idx="16">
                  <c:v>1265</c:v>
                </c:pt>
              </c:numCache>
            </c:numRef>
          </c:yVal>
          <c:smooth val="0"/>
          <c:extLst>
            <c:ext xmlns:c16="http://schemas.microsoft.com/office/drawing/2014/chart" uri="{C3380CC4-5D6E-409C-BE32-E72D297353CC}">
              <c16:uniqueId val="{00000002-F902-A945-B607-D19883FF3DDB}"/>
            </c:ext>
          </c:extLst>
        </c:ser>
        <c:ser>
          <c:idx val="3"/>
          <c:order val="3"/>
          <c:tx>
            <c:v>2015</c:v>
          </c:tx>
          <c:spPr>
            <a:ln w="28440">
              <a:noFill/>
            </a:ln>
          </c:spPr>
          <c:marker>
            <c:symbol val="circle"/>
            <c:size val="5"/>
            <c:spPr>
              <a:solidFill>
                <a:srgbClr val="264478"/>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'G5'!$D$3:$D$19</c:f>
              <c:numCache>
                <c:formatCode>#,##0_ ;\-#,##0\ </c:formatCode>
                <c:ptCount val="17"/>
                <c:pt idx="0">
                  <c:v>1007.04332583802</c:v>
                </c:pt>
                <c:pt idx="1">
                  <c:v>1206.5960254609099</c:v>
                </c:pt>
                <c:pt idx="2">
                  <c:v>1425.36354106264</c:v>
                </c:pt>
                <c:pt idx="3">
                  <c:v>1347.5868845571599</c:v>
                </c:pt>
                <c:pt idx="4">
                  <c:v>1321.8812537967899</c:v>
                </c:pt>
                <c:pt idx="5">
                  <c:v>1174.7330435691499</c:v>
                </c:pt>
                <c:pt idx="6">
                  <c:v>1144.6532658513499</c:v>
                </c:pt>
                <c:pt idx="7">
                  <c:v>1112.01554557744</c:v>
                </c:pt>
                <c:pt idx="8">
                  <c:v>1286.6001783332999</c:v>
                </c:pt>
                <c:pt idx="9">
                  <c:v>1247.0574177302899</c:v>
                </c:pt>
                <c:pt idx="10">
                  <c:v>1171.6590868045</c:v>
                </c:pt>
                <c:pt idx="11">
                  <c:v>1238.5689475429399</c:v>
                </c:pt>
                <c:pt idx="12">
                  <c:v>1142.0748002181999</c:v>
                </c:pt>
                <c:pt idx="13">
                  <c:v>1126.1469756282099</c:v>
                </c:pt>
                <c:pt idx="14">
                  <c:v>1466.74400501781</c:v>
                </c:pt>
                <c:pt idx="15">
                  <c:v>1602.4155076909201</c:v>
                </c:pt>
                <c:pt idx="16">
                  <c:v>1276</c:v>
                </c:pt>
              </c:numCache>
            </c:numRef>
          </c:yVal>
          <c:smooth val="0"/>
          <c:extLst>
            <c:ext xmlns:c16="http://schemas.microsoft.com/office/drawing/2014/chart" uri="{C3380CC4-5D6E-409C-BE32-E72D297353CC}">
              <c16:uniqueId val="{00000003-F902-A945-B607-D19883FF3DDB}"/>
            </c:ext>
          </c:extLst>
        </c:ser>
        <c:ser>
          <c:idx val="4"/>
          <c:order val="4"/>
          <c:tx>
            <c:v>2016</c:v>
          </c:tx>
          <c:spPr>
            <a:ln w="28440">
              <a:noFill/>
            </a:ln>
          </c:spPr>
          <c:marker>
            <c:symbol val="circle"/>
            <c:size val="5"/>
            <c:spPr>
              <a:solidFill>
                <a:srgbClr val="9E480E"/>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'G5'!$E$3:$E$19</c:f>
              <c:numCache>
                <c:formatCode>#,##0_ ;\-#,##0\ </c:formatCode>
                <c:ptCount val="17"/>
                <c:pt idx="0">
                  <c:v>1050.3346259668599</c:v>
                </c:pt>
                <c:pt idx="1">
                  <c:v>1366.8512654987901</c:v>
                </c:pt>
                <c:pt idx="2">
                  <c:v>1463.4531786632101</c:v>
                </c:pt>
                <c:pt idx="3">
                  <c:v>1383.2662144809301</c:v>
                </c:pt>
                <c:pt idx="4">
                  <c:v>1347.9523144454899</c:v>
                </c:pt>
                <c:pt idx="5">
                  <c:v>1286.3990726731399</c:v>
                </c:pt>
                <c:pt idx="6">
                  <c:v>1141.0560490099599</c:v>
                </c:pt>
                <c:pt idx="7">
                  <c:v>1198.0392214903</c:v>
                </c:pt>
                <c:pt idx="8">
                  <c:v>1453.70318506796</c:v>
                </c:pt>
                <c:pt idx="9">
                  <c:v>1291.6907490969099</c:v>
                </c:pt>
                <c:pt idx="10">
                  <c:v>1226.0482894726399</c:v>
                </c:pt>
                <c:pt idx="11">
                  <c:v>1237.84228803831</c:v>
                </c:pt>
                <c:pt idx="12">
                  <c:v>1159.6506878986299</c:v>
                </c:pt>
                <c:pt idx="13">
                  <c:v>1190.86267877917</c:v>
                </c:pt>
                <c:pt idx="14">
                  <c:v>1550.5170309622499</c:v>
                </c:pt>
                <c:pt idx="15">
                  <c:v>1616.0809092698701</c:v>
                </c:pt>
                <c:pt idx="16">
                  <c:v>1319</c:v>
                </c:pt>
              </c:numCache>
            </c:numRef>
          </c:yVal>
          <c:smooth val="0"/>
          <c:extLst>
            <c:ext xmlns:c16="http://schemas.microsoft.com/office/drawing/2014/chart" uri="{C3380CC4-5D6E-409C-BE32-E72D297353CC}">
              <c16:uniqueId val="{00000004-F902-A945-B607-D19883FF3DDB}"/>
            </c:ext>
          </c:extLst>
        </c:ser>
        <c:ser>
          <c:idx val="5"/>
          <c:order val="5"/>
          <c:tx>
            <c:v>2017</c:v>
          </c:tx>
          <c:spPr>
            <a:ln w="28440">
              <a:noFill/>
            </a:ln>
          </c:spPr>
          <c:marker>
            <c:symbol val="circle"/>
            <c:size val="5"/>
            <c:spPr>
              <a:solidFill>
                <a:srgbClr val="636363"/>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'G5'!$F$3:$F$19</c:f>
              <c:numCache>
                <c:formatCode>#,##0_ ;\-#,##0\ </c:formatCode>
                <c:ptCount val="17"/>
                <c:pt idx="0">
                  <c:v>1109.0867586137199</c:v>
                </c:pt>
                <c:pt idx="1">
                  <c:v>1442.5146652077401</c:v>
                </c:pt>
                <c:pt idx="2">
                  <c:v>1586.8988675180799</c:v>
                </c:pt>
                <c:pt idx="3">
                  <c:v>1418.6417031829301</c:v>
                </c:pt>
                <c:pt idx="4">
                  <c:v>1431.0896079301499</c:v>
                </c:pt>
                <c:pt idx="5">
                  <c:v>1337.11243697141</c:v>
                </c:pt>
                <c:pt idx="6">
                  <c:v>1192.8433715102799</c:v>
                </c:pt>
                <c:pt idx="7">
                  <c:v>1232.8598074521101</c:v>
                </c:pt>
                <c:pt idx="8">
                  <c:v>1453.4306491100699</c:v>
                </c:pt>
                <c:pt idx="9">
                  <c:v>1333.50840605742</c:v>
                </c:pt>
                <c:pt idx="10">
                  <c:v>1296.8449712624999</c:v>
                </c:pt>
                <c:pt idx="11">
                  <c:v>1261.72784794267</c:v>
                </c:pt>
                <c:pt idx="12">
                  <c:v>1178.94971393633</c:v>
                </c:pt>
                <c:pt idx="13">
                  <c:v>1206.2273029382</c:v>
                </c:pt>
                <c:pt idx="14">
                  <c:v>1636.18932999343</c:v>
                </c:pt>
                <c:pt idx="15">
                  <c:v>1670.65186272397</c:v>
                </c:pt>
                <c:pt idx="16">
                  <c:v>1350</c:v>
                </c:pt>
              </c:numCache>
            </c:numRef>
          </c:yVal>
          <c:smooth val="0"/>
          <c:extLst>
            <c:ext xmlns:c16="http://schemas.microsoft.com/office/drawing/2014/chart" uri="{C3380CC4-5D6E-409C-BE32-E72D297353CC}">
              <c16:uniqueId val="{00000005-F902-A945-B607-D19883FF3DDB}"/>
            </c:ext>
          </c:extLst>
        </c:ser>
        <c:ser>
          <c:idx val="6"/>
          <c:order val="6"/>
          <c:tx>
            <c:v>2018</c:v>
          </c:tx>
          <c:spPr>
            <a:ln w="28440">
              <a:noFill/>
            </a:ln>
          </c:spPr>
          <c:marker>
            <c:symbol val="circle"/>
            <c:size val="5"/>
            <c:spPr>
              <a:solidFill>
                <a:srgbClr val="FFC000"/>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'G5'!$G$3:$G$19</c:f>
              <c:numCache>
                <c:formatCode>#,##0_ ;\-#,##0\ </c:formatCode>
                <c:ptCount val="17"/>
                <c:pt idx="0">
                  <c:v>1169.32152387357</c:v>
                </c:pt>
                <c:pt idx="1">
                  <c:v>1516.43585769932</c:v>
                </c:pt>
                <c:pt idx="2">
                  <c:v>1637.2943800456201</c:v>
                </c:pt>
                <c:pt idx="3">
                  <c:v>1470.1726596180199</c:v>
                </c:pt>
                <c:pt idx="4">
                  <c:v>1487.3105894591699</c:v>
                </c:pt>
                <c:pt idx="5">
                  <c:v>1380.9084544633799</c:v>
                </c:pt>
                <c:pt idx="6">
                  <c:v>1185.260801869</c:v>
                </c:pt>
                <c:pt idx="7">
                  <c:v>1292.03274491921</c:v>
                </c:pt>
                <c:pt idx="8">
                  <c:v>1524.1640725935699</c:v>
                </c:pt>
                <c:pt idx="9">
                  <c:v>1428.4947341045599</c:v>
                </c:pt>
                <c:pt idx="10">
                  <c:v>1357.7167927961</c:v>
                </c:pt>
                <c:pt idx="11">
                  <c:v>1348.9592158739699</c:v>
                </c:pt>
                <c:pt idx="12">
                  <c:v>1201.6991898183701</c:v>
                </c:pt>
                <c:pt idx="13">
                  <c:v>1261.6811328578999</c:v>
                </c:pt>
                <c:pt idx="14">
                  <c:v>1646.28642295136</c:v>
                </c:pt>
                <c:pt idx="15">
                  <c:v>1733.65759640844</c:v>
                </c:pt>
                <c:pt idx="16">
                  <c:v>1403</c:v>
                </c:pt>
              </c:numCache>
            </c:numRef>
          </c:yVal>
          <c:smooth val="0"/>
          <c:extLst>
            <c:ext xmlns:c16="http://schemas.microsoft.com/office/drawing/2014/chart" uri="{C3380CC4-5D6E-409C-BE32-E72D297353CC}">
              <c16:uniqueId val="{00000006-F902-A945-B607-D19883FF3DDB}"/>
            </c:ext>
          </c:extLst>
        </c:ser>
        <c:ser>
          <c:idx val="7"/>
          <c:order val="7"/>
          <c:tx>
            <c:v>2019</c:v>
          </c:tx>
          <c:spPr>
            <a:ln w="28440">
              <a:noFill/>
            </a:ln>
          </c:spPr>
          <c:marker>
            <c:symbol val="circle"/>
            <c:size val="5"/>
            <c:spPr>
              <a:solidFill>
                <a:srgbClr val="255E91"/>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'G5'!$H$3:$H$19</c:f>
              <c:numCache>
                <c:formatCode>#,##0_ ;\-#,##0\ </c:formatCode>
                <c:ptCount val="17"/>
                <c:pt idx="0">
                  <c:v>1251</c:v>
                </c:pt>
                <c:pt idx="1">
                  <c:v>1514.9009606341399</c:v>
                </c:pt>
                <c:pt idx="2">
                  <c:v>1727.15746841387</c:v>
                </c:pt>
                <c:pt idx="3">
                  <c:v>1503.0363059000299</c:v>
                </c:pt>
                <c:pt idx="4">
                  <c:v>1492.2538960923</c:v>
                </c:pt>
                <c:pt idx="5">
                  <c:v>1379.3594600558199</c:v>
                </c:pt>
                <c:pt idx="6">
                  <c:v>1173.08727053445</c:v>
                </c:pt>
                <c:pt idx="7">
                  <c:v>1333.7584656306401</c:v>
                </c:pt>
                <c:pt idx="8">
                  <c:v>1613.20673365721</c:v>
                </c:pt>
                <c:pt idx="9">
                  <c:v>1476.78763653788</c:v>
                </c:pt>
                <c:pt idx="10">
                  <c:v>1456.36529093939</c:v>
                </c:pt>
                <c:pt idx="11">
                  <c:v>1365.7997109974599</c:v>
                </c:pt>
                <c:pt idx="12">
                  <c:v>1220.9267556787099</c:v>
                </c:pt>
                <c:pt idx="13">
                  <c:v>1290.3074110198299</c:v>
                </c:pt>
                <c:pt idx="14">
                  <c:v>1671.9060245005001</c:v>
                </c:pt>
                <c:pt idx="15">
                  <c:v>1731.4055873326399</c:v>
                </c:pt>
                <c:pt idx="16">
                  <c:v>1400</c:v>
                </c:pt>
              </c:numCache>
            </c:numRef>
          </c:yVal>
          <c:smooth val="0"/>
          <c:extLst>
            <c:ext xmlns:c16="http://schemas.microsoft.com/office/drawing/2014/chart" uri="{C3380CC4-5D6E-409C-BE32-E72D297353CC}">
              <c16:uniqueId val="{00000007-F902-A945-B607-D19883FF3DDB}"/>
            </c:ext>
          </c:extLst>
        </c:ser>
        <c:ser>
          <c:idx val="8"/>
          <c:order val="8"/>
          <c:tx>
            <c:v>mitjana CA 2013/21</c:v>
          </c:tx>
          <c:spPr>
            <a:ln w="19080">
              <a:noFill/>
            </a:ln>
          </c:spPr>
          <c:marker>
            <c:symbol val="dash"/>
            <c:size val="11"/>
            <c:spPr>
              <a:solidFill>
                <a:srgbClr val="4472C4"/>
              </a:solidFill>
            </c:spPr>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'G5'!$K$3:$K$19</c:f>
              <c:numCache>
                <c:formatCode>#,##0_ ;\-#,##0\ </c:formatCode>
                <c:ptCount val="17"/>
                <c:pt idx="0">
                  <c:v>1140.0670268762353</c:v>
                </c:pt>
                <c:pt idx="1">
                  <c:v>1418.9853768602979</c:v>
                </c:pt>
                <c:pt idx="2">
                  <c:v>1597.1324711498792</c:v>
                </c:pt>
                <c:pt idx="3">
                  <c:v>1451.4142013370345</c:v>
                </c:pt>
                <c:pt idx="4">
                  <c:v>1442.1087267071912</c:v>
                </c:pt>
                <c:pt idx="5">
                  <c:v>1352.0948280358343</c:v>
                </c:pt>
                <c:pt idx="6">
                  <c:v>1179.7988960908754</c:v>
                </c:pt>
                <c:pt idx="7">
                  <c:v>1231.7159773590029</c:v>
                </c:pt>
                <c:pt idx="8">
                  <c:v>1466.4262451668521</c:v>
                </c:pt>
                <c:pt idx="9">
                  <c:v>1382.1721348852723</c:v>
                </c:pt>
                <c:pt idx="10">
                  <c:v>1294.8120039174455</c:v>
                </c:pt>
                <c:pt idx="11">
                  <c:v>1310.1680331127666</c:v>
                </c:pt>
                <c:pt idx="12">
                  <c:v>1169.8213545764888</c:v>
                </c:pt>
                <c:pt idx="13">
                  <c:v>1220.1660720677178</c:v>
                </c:pt>
                <c:pt idx="14">
                  <c:v>1599.3901288316067</c:v>
                </c:pt>
                <c:pt idx="15">
                  <c:v>1699.3818798960799</c:v>
                </c:pt>
                <c:pt idx="16">
                  <c:v>1386.8888888888889</c:v>
                </c:pt>
              </c:numCache>
            </c:numRef>
          </c:yVal>
          <c:smooth val="0"/>
          <c:extLst>
            <c:ext xmlns:c16="http://schemas.microsoft.com/office/drawing/2014/chart" uri="{C3380CC4-5D6E-409C-BE32-E72D297353CC}">
              <c16:uniqueId val="{00000008-F902-A945-B607-D19883FF3DDB}"/>
            </c:ext>
          </c:extLst>
        </c:ser>
        <c:ser>
          <c:idx val="9"/>
          <c:order val="9"/>
          <c:tx>
            <c:v>2020</c:v>
          </c:tx>
          <c:spPr>
            <a:ln w="19050">
              <a:noFill/>
            </a:ln>
          </c:spPr>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'G5'!$I$3:$I$19</c:f>
              <c:numCache>
                <c:formatCode>#,##0_ ;\-#,##0\ </c:formatCode>
                <c:ptCount val="17"/>
                <c:pt idx="0">
                  <c:v>1303</c:v>
                </c:pt>
                <c:pt idx="1">
                  <c:v>1558</c:v>
                </c:pt>
                <c:pt idx="2">
                  <c:v>1796</c:v>
                </c:pt>
                <c:pt idx="3">
                  <c:v>1583</c:v>
                </c:pt>
                <c:pt idx="4">
                  <c:v>1493</c:v>
                </c:pt>
                <c:pt idx="5">
                  <c:v>1478</c:v>
                </c:pt>
                <c:pt idx="6">
                  <c:v>1279</c:v>
                </c:pt>
                <c:pt idx="7">
                  <c:v>1345</c:v>
                </c:pt>
                <c:pt idx="8">
                  <c:v>1667</c:v>
                </c:pt>
                <c:pt idx="9">
                  <c:v>1521</c:v>
                </c:pt>
                <c:pt idx="10">
                  <c:v>1429</c:v>
                </c:pt>
                <c:pt idx="11">
                  <c:v>1407</c:v>
                </c:pt>
                <c:pt idx="12">
                  <c:v>1210</c:v>
                </c:pt>
                <c:pt idx="13">
                  <c:v>1278</c:v>
                </c:pt>
                <c:pt idx="14">
                  <c:v>1772</c:v>
                </c:pt>
                <c:pt idx="15">
                  <c:v>1817</c:v>
                </c:pt>
                <c:pt idx="16">
                  <c:v>1482</c:v>
                </c:pt>
              </c:numCache>
            </c:numRef>
          </c:yVal>
          <c:smooth val="0"/>
          <c:extLst>
            <c:ext xmlns:c16="http://schemas.microsoft.com/office/drawing/2014/chart" uri="{C3380CC4-5D6E-409C-BE32-E72D297353CC}">
              <c16:uniqueId val="{00000005-4045-4937-8967-3EE5CBD86A4A}"/>
            </c:ext>
          </c:extLst>
        </c:ser>
        <c:ser>
          <c:idx val="10"/>
          <c:order val="10"/>
          <c:tx>
            <c:v>2021</c:v>
          </c:tx>
          <c:spPr>
            <a:ln w="19050">
              <a:noFill/>
            </a:ln>
          </c:spPr>
          <c:xVal>
            <c:strRef>
              <c:f>'G5'!$A$3:$A$19</c:f>
              <c:strCache>
                <c:ptCount val="17"/>
                <c:pt idx="0">
                  <c:v>Andalusia</c:v>
                </c:pt>
                <c:pt idx="1">
                  <c:v>Aragó</c:v>
                </c:pt>
                <c:pt idx="2">
                  <c:v>Astúries</c:v>
                </c:pt>
                <c:pt idx="3">
                  <c:v>Cantàbria</c:v>
                </c:pt>
                <c:pt idx="4">
                  <c:v>Castella i Lleó</c:v>
                </c:pt>
                <c:pt idx="5">
                  <c:v>Castella-la Manxa</c:v>
                </c:pt>
                <c:pt idx="6">
                  <c:v>Catalunya</c:v>
                </c:pt>
                <c:pt idx="7">
                  <c:v>Com. Valenciana</c:v>
                </c:pt>
                <c:pt idx="8">
                  <c:v>Extremadura</c:v>
                </c:pt>
                <c:pt idx="9">
                  <c:v>Galícia</c:v>
                </c:pt>
                <c:pt idx="10">
                  <c:v>Illes Balears</c:v>
                </c:pt>
                <c:pt idx="11">
                  <c:v>Illes Canàries</c:v>
                </c:pt>
                <c:pt idx="12">
                  <c:v>Madrid</c:v>
                </c:pt>
                <c:pt idx="13">
                  <c:v>Múrcia</c:v>
                </c:pt>
                <c:pt idx="14">
                  <c:v>Navarra</c:v>
                </c:pt>
                <c:pt idx="15">
                  <c:v>País Basc</c:v>
                </c:pt>
                <c:pt idx="16">
                  <c:v>La Rioja</c:v>
                </c:pt>
              </c:strCache>
            </c:strRef>
          </c:xVal>
          <c:yVal>
            <c:numRef>
              <c:f>'G5'!$J$3:$J$19</c:f>
              <c:numCache>
                <c:formatCode>#,##0_ ;\-#,##0\ </c:formatCode>
                <c:ptCount val="17"/>
                <c:pt idx="0">
                  <c:v>1383</c:v>
                </c:pt>
                <c:pt idx="1">
                  <c:v>1749</c:v>
                </c:pt>
                <c:pt idx="2">
                  <c:v>1944</c:v>
                </c:pt>
                <c:pt idx="3">
                  <c:v>1708</c:v>
                </c:pt>
                <c:pt idx="4">
                  <c:v>1834</c:v>
                </c:pt>
                <c:pt idx="5">
                  <c:v>1814</c:v>
                </c:pt>
                <c:pt idx="6">
                  <c:v>1276</c:v>
                </c:pt>
                <c:pt idx="7">
                  <c:v>1492</c:v>
                </c:pt>
                <c:pt idx="8">
                  <c:v>1801</c:v>
                </c:pt>
                <c:pt idx="9">
                  <c:v>1701</c:v>
                </c:pt>
                <c:pt idx="10">
                  <c:v>1587</c:v>
                </c:pt>
                <c:pt idx="11">
                  <c:v>1474</c:v>
                </c:pt>
                <c:pt idx="12">
                  <c:v>1212</c:v>
                </c:pt>
                <c:pt idx="13">
                  <c:v>1446</c:v>
                </c:pt>
                <c:pt idx="14">
                  <c:v>1907</c:v>
                </c:pt>
                <c:pt idx="15">
                  <c:v>1930</c:v>
                </c:pt>
                <c:pt idx="16">
                  <c:v>1747</c:v>
                </c:pt>
              </c:numCache>
            </c:numRef>
          </c:yVal>
          <c:smooth val="0"/>
          <c:extLst>
            <c:ext xmlns:c16="http://schemas.microsoft.com/office/drawing/2014/chart" uri="{C3380CC4-5D6E-409C-BE32-E72D297353CC}">
              <c16:uniqueId val="{00000001-7094-44F1-9880-2ECB660ED226}"/>
            </c:ext>
          </c:extLst>
        </c:ser>
        <c:dLbls>
          <c:showLegendKey val="0"/>
          <c:showVal val="0"/>
          <c:showCatName val="0"/>
          <c:showSerName val="0"/>
          <c:showPercent val="0"/>
          <c:showBubbleSize val="0"/>
        </c:dLbls>
        <c:axId val="107607168"/>
        <c:axId val="107608704"/>
      </c:scatterChart>
      <c:catAx>
        <c:axId val="107579264"/>
        <c:scaling>
          <c:orientation val="minMax"/>
        </c:scaling>
        <c:delete val="0"/>
        <c:axPos val="b"/>
        <c:majorGridlines>
          <c:spPr>
            <a:ln w="9360">
              <a:solidFill>
                <a:srgbClr val="D9D9D9"/>
              </a:solidFill>
              <a:round/>
            </a:ln>
          </c:spPr>
        </c:majorGridlines>
        <c:numFmt formatCode="General" sourceLinked="1"/>
        <c:majorTickMark val="none"/>
        <c:minorTickMark val="none"/>
        <c:tickLblPos val="low"/>
        <c:spPr>
          <a:ln w="9360">
            <a:solidFill>
              <a:srgbClr val="000000"/>
            </a:solidFill>
            <a:round/>
          </a:ln>
        </c:spPr>
        <c:txPr>
          <a:bodyPr rot="-5400000" vert="horz"/>
          <a:lstStyle/>
          <a:p>
            <a:pPr>
              <a:defRPr/>
            </a:pPr>
            <a:endParaRPr lang="ca-ES"/>
          </a:p>
        </c:txPr>
        <c:crossAx val="107580800"/>
        <c:crosses val="autoZero"/>
        <c:auto val="1"/>
        <c:lblAlgn val="ctr"/>
        <c:lblOffset val="100"/>
        <c:noMultiLvlLbl val="1"/>
      </c:catAx>
      <c:valAx>
        <c:axId val="107580800"/>
        <c:scaling>
          <c:orientation val="minMax"/>
          <c:min val="900"/>
        </c:scaling>
        <c:delete val="0"/>
        <c:axPos val="l"/>
        <c:majorGridlines>
          <c:spPr>
            <a:ln w="9360">
              <a:solidFill>
                <a:srgbClr val="D9D9D9"/>
              </a:solidFill>
              <a:round/>
            </a:ln>
          </c:spPr>
        </c:majorGridlines>
        <c:numFmt formatCode="General" sourceLinked="0"/>
        <c:majorTickMark val="none"/>
        <c:minorTickMark val="none"/>
        <c:tickLblPos val="nextTo"/>
        <c:spPr>
          <a:ln w="9360">
            <a:solidFill>
              <a:srgbClr val="000000"/>
            </a:solidFill>
            <a:round/>
          </a:ln>
        </c:spPr>
        <c:crossAx val="107579264"/>
        <c:crosses val="autoZero"/>
        <c:crossBetween val="between"/>
        <c:majorUnit val="100"/>
      </c:valAx>
      <c:catAx>
        <c:axId val="107607168"/>
        <c:scaling>
          <c:orientation val="minMax"/>
        </c:scaling>
        <c:delete val="1"/>
        <c:axPos val="b"/>
        <c:majorGridlines>
          <c:spPr>
            <a:ln w="9360">
              <a:solidFill>
                <a:srgbClr val="D9D9D9"/>
              </a:solidFill>
              <a:round/>
            </a:ln>
          </c:spPr>
        </c:majorGridlines>
        <c:numFmt formatCode="General" sourceLinked="1"/>
        <c:majorTickMark val="none"/>
        <c:minorTickMark val="none"/>
        <c:tickLblPos val="none"/>
        <c:crossAx val="107608704"/>
        <c:crosses val="autoZero"/>
        <c:auto val="1"/>
        <c:lblAlgn val="ctr"/>
        <c:lblOffset val="100"/>
        <c:noMultiLvlLbl val="1"/>
      </c:catAx>
      <c:valAx>
        <c:axId val="107608704"/>
        <c:scaling>
          <c:orientation val="minMax"/>
          <c:min val="900"/>
        </c:scaling>
        <c:delete val="1"/>
        <c:axPos val="l"/>
        <c:numFmt formatCode="General" sourceLinked="0"/>
        <c:majorTickMark val="none"/>
        <c:minorTickMark val="none"/>
        <c:tickLblPos val="none"/>
        <c:crossAx val="107607168"/>
        <c:crosses val="autoZero"/>
        <c:crossBetween val="between"/>
        <c:majorUnit val="100"/>
      </c:valAx>
      <c:spPr>
        <a:noFill/>
        <a:ln>
          <a:noFill/>
        </a:ln>
      </c:spPr>
    </c:plotArea>
    <c:legend>
      <c:legendPos val="t"/>
      <c:layout>
        <c:manualLayout>
          <c:xMode val="edge"/>
          <c:yMode val="edge"/>
          <c:x val="4.2135275265174903E-2"/>
          <c:y val="6.0366150444479426E-2"/>
          <c:w val="0.92649596656319422"/>
          <c:h val="0.10746160902818866"/>
        </c:manualLayout>
      </c:layout>
      <c:overlay val="0"/>
      <c:spPr>
        <a:noFill/>
        <a:ln>
          <a:noFill/>
        </a:ln>
      </c:spPr>
    </c:legend>
    <c:plotVisOnly val="1"/>
    <c:dispBlanksAs val="gap"/>
    <c:showDLblsOverMax val="1"/>
  </c:chart>
  <c:spPr>
    <a:solidFill>
      <a:srgbClr val="FFFFFF"/>
    </a:solidFill>
    <a:ln w="9360">
      <a:solidFill>
        <a:srgbClr val="000000"/>
      </a:solidFill>
      <a:round/>
    </a:ln>
  </c:spPr>
  <c:txPr>
    <a:bodyPr/>
    <a:lstStyle/>
    <a:p>
      <a:pPr>
        <a:defRPr sz="800" b="0" i="0">
          <a:latin typeface="Arial" panose="020B0604020202020204" pitchFamily="34" charset="0"/>
          <a:cs typeface="Arial" panose="020B0604020202020204" pitchFamily="34" charset="0"/>
        </a:defRPr>
      </a:pPr>
      <a:endParaRPr lang="ca-ES"/>
    </a:p>
  </c:txPr>
  <c:printSettings>
    <c:headerFooter/>
    <c:pageMargins b="0.75000000000000011" l="0.70000000000000007" r="0.70000000000000007" t="0.75000000000000011" header="0.30000000000000004" footer="0.30000000000000004"/>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a:pPr>
            <a:r>
              <a:rPr lang="es-ES" sz="700"/>
              <a:t>Gràfic III-4.6. </a:t>
            </a:r>
          </a:p>
          <a:p>
            <a:pPr>
              <a:defRPr sz="700"/>
            </a:pPr>
            <a:r>
              <a:rPr lang="es-ES" sz="700"/>
              <a:t>Despesa hospitalària per habitant (en euros) a Espanya i a les Balears per titularitat del centre (2012-2020)*</a:t>
            </a:r>
          </a:p>
        </c:rich>
      </c:tx>
      <c:layout>
        <c:manualLayout>
          <c:xMode val="edge"/>
          <c:yMode val="edge"/>
          <c:x val="0.14841595837661675"/>
          <c:y val="6.1963353871546195E-2"/>
        </c:manualLayout>
      </c:layout>
      <c:overlay val="0"/>
    </c:title>
    <c:autoTitleDeleted val="0"/>
    <c:plotArea>
      <c:layout>
        <c:manualLayout>
          <c:layoutTarget val="inner"/>
          <c:xMode val="edge"/>
          <c:yMode val="edge"/>
          <c:x val="9.2451370468611918E-2"/>
          <c:y val="0.22856339612032606"/>
          <c:w val="0.86726348364279404"/>
          <c:h val="0.58598069534251696"/>
        </c:manualLayout>
      </c:layout>
      <c:lineChart>
        <c:grouping val="standard"/>
        <c:varyColors val="1"/>
        <c:ser>
          <c:idx val="0"/>
          <c:order val="0"/>
          <c:tx>
            <c:strRef>
              <c:f>'G6'!$A$4</c:f>
              <c:strCache>
                <c:ptCount val="1"/>
                <c:pt idx="0">
                  <c:v>Illes Balears</c:v>
                </c:pt>
              </c:strCache>
            </c:strRef>
          </c:tx>
          <c:spPr>
            <a:ln w="25200">
              <a:solidFill>
                <a:srgbClr val="FF66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'G6'!$B$2:$AG$3</c:f>
              <c:multiLvlStrCache>
                <c:ptCount val="29"/>
                <c:lvl>
                  <c:pt idx="0">
                    <c:v>2012</c:v>
                  </c:pt>
                  <c:pt idx="1">
                    <c:v>2013</c:v>
                  </c:pt>
                  <c:pt idx="2">
                    <c:v>2014</c:v>
                  </c:pt>
                  <c:pt idx="3">
                    <c:v>2015</c:v>
                  </c:pt>
                  <c:pt idx="4">
                    <c:v>2016</c:v>
                  </c:pt>
                  <c:pt idx="5">
                    <c:v>2017</c:v>
                  </c:pt>
                  <c:pt idx="6">
                    <c:v>2018</c:v>
                  </c:pt>
                  <c:pt idx="7">
                    <c:v>2019</c:v>
                  </c:pt>
                  <c:pt idx="8">
                    <c:v>2020*</c:v>
                  </c:pt>
                  <c:pt idx="10">
                    <c:v>2012</c:v>
                  </c:pt>
                  <c:pt idx="11">
                    <c:v>2013</c:v>
                  </c:pt>
                  <c:pt idx="12">
                    <c:v>2014</c:v>
                  </c:pt>
                  <c:pt idx="13">
                    <c:v>2015</c:v>
                  </c:pt>
                  <c:pt idx="14">
                    <c:v>2016</c:v>
                  </c:pt>
                  <c:pt idx="15">
                    <c:v>2017</c:v>
                  </c:pt>
                  <c:pt idx="16">
                    <c:v>2018</c:v>
                  </c:pt>
                  <c:pt idx="17">
                    <c:v>2019</c:v>
                  </c:pt>
                  <c:pt idx="18">
                    <c:v>2020*</c:v>
                  </c:pt>
                  <c:pt idx="20">
                    <c:v>2012</c:v>
                  </c:pt>
                  <c:pt idx="21">
                    <c:v>2013</c:v>
                  </c:pt>
                  <c:pt idx="22">
                    <c:v>2014</c:v>
                  </c:pt>
                  <c:pt idx="23">
                    <c:v>2015</c:v>
                  </c:pt>
                  <c:pt idx="24">
                    <c:v>2016</c:v>
                  </c:pt>
                  <c:pt idx="25">
                    <c:v>2017</c:v>
                  </c:pt>
                  <c:pt idx="26">
                    <c:v>2018</c:v>
                  </c:pt>
                  <c:pt idx="27">
                    <c:v>2019</c:v>
                  </c:pt>
                  <c:pt idx="28">
                    <c:v>2020*</c:v>
                  </c:pt>
                </c:lvl>
                <c:lvl>
                  <c:pt idx="0">
                    <c:v>Públics-SNS</c:v>
                  </c:pt>
                  <c:pt idx="10">
                    <c:v>Privats</c:v>
                  </c:pt>
                  <c:pt idx="20">
                    <c:v>Total</c:v>
                  </c:pt>
                </c:lvl>
              </c:multiLvlStrCache>
            </c:multiLvlStrRef>
          </c:cat>
          <c:val>
            <c:numRef>
              <c:f>'G6'!$B$4:$AG$4</c:f>
              <c:numCache>
                <c:formatCode>0.00</c:formatCode>
                <c:ptCount val="29"/>
                <c:pt idx="0">
                  <c:v>690.07</c:v>
                </c:pt>
                <c:pt idx="1">
                  <c:v>652.95000000000005</c:v>
                </c:pt>
                <c:pt idx="2">
                  <c:v>656.95</c:v>
                </c:pt>
                <c:pt idx="3">
                  <c:v>755.02</c:v>
                </c:pt>
                <c:pt idx="4">
                  <c:v>748.82</c:v>
                </c:pt>
                <c:pt idx="5">
                  <c:v>778.19</c:v>
                </c:pt>
                <c:pt idx="6">
                  <c:v>870.47</c:v>
                </c:pt>
                <c:pt idx="7">
                  <c:v>903.11</c:v>
                </c:pt>
                <c:pt idx="8">
                  <c:v>989.14</c:v>
                </c:pt>
                <c:pt idx="10">
                  <c:v>207.93</c:v>
                </c:pt>
                <c:pt idx="11">
                  <c:v>227.72</c:v>
                </c:pt>
                <c:pt idx="12">
                  <c:v>239.49</c:v>
                </c:pt>
                <c:pt idx="13">
                  <c:v>256.24</c:v>
                </c:pt>
                <c:pt idx="14">
                  <c:v>260.42</c:v>
                </c:pt>
                <c:pt idx="15">
                  <c:v>273.17</c:v>
                </c:pt>
                <c:pt idx="16">
                  <c:v>277.79000000000002</c:v>
                </c:pt>
                <c:pt idx="17">
                  <c:v>282.31</c:v>
                </c:pt>
                <c:pt idx="18">
                  <c:v>259.06</c:v>
                </c:pt>
                <c:pt idx="20">
                  <c:v>898</c:v>
                </c:pt>
                <c:pt idx="21">
                  <c:v>880.67</c:v>
                </c:pt>
                <c:pt idx="22">
                  <c:v>896.44</c:v>
                </c:pt>
                <c:pt idx="23">
                  <c:v>1011.26</c:v>
                </c:pt>
                <c:pt idx="24">
                  <c:v>1009.24</c:v>
                </c:pt>
                <c:pt idx="25">
                  <c:v>1051.3599999999999</c:v>
                </c:pt>
                <c:pt idx="26" formatCode="#,##0.00">
                  <c:v>1148.26</c:v>
                </c:pt>
                <c:pt idx="27" formatCode="#,##0.00">
                  <c:v>1185.42</c:v>
                </c:pt>
                <c:pt idx="28" formatCode="#,##0.00">
                  <c:v>1248.19</c:v>
                </c:pt>
              </c:numCache>
            </c:numRef>
          </c:val>
          <c:smooth val="0"/>
          <c:extLst>
            <c:ext xmlns:c16="http://schemas.microsoft.com/office/drawing/2014/chart" uri="{C3380CC4-5D6E-409C-BE32-E72D297353CC}">
              <c16:uniqueId val="{00000000-4680-274A-9C63-B0C22162A228}"/>
            </c:ext>
          </c:extLst>
        </c:ser>
        <c:ser>
          <c:idx val="1"/>
          <c:order val="1"/>
          <c:tx>
            <c:strRef>
              <c:f>'G6'!$A$5</c:f>
              <c:strCache>
                <c:ptCount val="1"/>
                <c:pt idx="0">
                  <c:v>Espanya</c:v>
                </c:pt>
              </c:strCache>
            </c:strRef>
          </c:tx>
          <c:spPr>
            <a:ln w="25200">
              <a:solidFill>
                <a:srgbClr val="969696"/>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'G6'!$B$2:$AG$3</c:f>
              <c:multiLvlStrCache>
                <c:ptCount val="29"/>
                <c:lvl>
                  <c:pt idx="0">
                    <c:v>2012</c:v>
                  </c:pt>
                  <c:pt idx="1">
                    <c:v>2013</c:v>
                  </c:pt>
                  <c:pt idx="2">
                    <c:v>2014</c:v>
                  </c:pt>
                  <c:pt idx="3">
                    <c:v>2015</c:v>
                  </c:pt>
                  <c:pt idx="4">
                    <c:v>2016</c:v>
                  </c:pt>
                  <c:pt idx="5">
                    <c:v>2017</c:v>
                  </c:pt>
                  <c:pt idx="6">
                    <c:v>2018</c:v>
                  </c:pt>
                  <c:pt idx="7">
                    <c:v>2019</c:v>
                  </c:pt>
                  <c:pt idx="8">
                    <c:v>2020*</c:v>
                  </c:pt>
                  <c:pt idx="10">
                    <c:v>2012</c:v>
                  </c:pt>
                  <c:pt idx="11">
                    <c:v>2013</c:v>
                  </c:pt>
                  <c:pt idx="12">
                    <c:v>2014</c:v>
                  </c:pt>
                  <c:pt idx="13">
                    <c:v>2015</c:v>
                  </c:pt>
                  <c:pt idx="14">
                    <c:v>2016</c:v>
                  </c:pt>
                  <c:pt idx="15">
                    <c:v>2017</c:v>
                  </c:pt>
                  <c:pt idx="16">
                    <c:v>2018</c:v>
                  </c:pt>
                  <c:pt idx="17">
                    <c:v>2019</c:v>
                  </c:pt>
                  <c:pt idx="18">
                    <c:v>2020*</c:v>
                  </c:pt>
                  <c:pt idx="20">
                    <c:v>2012</c:v>
                  </c:pt>
                  <c:pt idx="21">
                    <c:v>2013</c:v>
                  </c:pt>
                  <c:pt idx="22">
                    <c:v>2014</c:v>
                  </c:pt>
                  <c:pt idx="23">
                    <c:v>2015</c:v>
                  </c:pt>
                  <c:pt idx="24">
                    <c:v>2016</c:v>
                  </c:pt>
                  <c:pt idx="25">
                    <c:v>2017</c:v>
                  </c:pt>
                  <c:pt idx="26">
                    <c:v>2018</c:v>
                  </c:pt>
                  <c:pt idx="27">
                    <c:v>2019</c:v>
                  </c:pt>
                  <c:pt idx="28">
                    <c:v>2020*</c:v>
                  </c:pt>
                </c:lvl>
                <c:lvl>
                  <c:pt idx="0">
                    <c:v>Públics-SNS</c:v>
                  </c:pt>
                  <c:pt idx="10">
                    <c:v>Privats</c:v>
                  </c:pt>
                  <c:pt idx="20">
                    <c:v>Total</c:v>
                  </c:pt>
                </c:lvl>
              </c:multiLvlStrCache>
            </c:multiLvlStrRef>
          </c:cat>
          <c:val>
            <c:numRef>
              <c:f>'G6'!$B$5:$AG$5</c:f>
              <c:numCache>
                <c:formatCode>0.00</c:formatCode>
                <c:ptCount val="29"/>
                <c:pt idx="0">
                  <c:v>723.05</c:v>
                </c:pt>
                <c:pt idx="1">
                  <c:v>704.42</c:v>
                </c:pt>
                <c:pt idx="2">
                  <c:v>714.44</c:v>
                </c:pt>
                <c:pt idx="3">
                  <c:v>768.94</c:v>
                </c:pt>
                <c:pt idx="4">
                  <c:v>778.15</c:v>
                </c:pt>
                <c:pt idx="5">
                  <c:v>801.79</c:v>
                </c:pt>
                <c:pt idx="6">
                  <c:v>828.1</c:v>
                </c:pt>
                <c:pt idx="7">
                  <c:v>869.13</c:v>
                </c:pt>
                <c:pt idx="8">
                  <c:v>942.98</c:v>
                </c:pt>
                <c:pt idx="10">
                  <c:v>150.66</c:v>
                </c:pt>
                <c:pt idx="11">
                  <c:v>149.63</c:v>
                </c:pt>
                <c:pt idx="12">
                  <c:v>153.81</c:v>
                </c:pt>
                <c:pt idx="13">
                  <c:v>162.19999999999999</c:v>
                </c:pt>
                <c:pt idx="14">
                  <c:v>167.76</c:v>
                </c:pt>
                <c:pt idx="15">
                  <c:v>174.1</c:v>
                </c:pt>
                <c:pt idx="16">
                  <c:v>185.57</c:v>
                </c:pt>
                <c:pt idx="17">
                  <c:v>194.48</c:v>
                </c:pt>
                <c:pt idx="18">
                  <c:v>195.48</c:v>
                </c:pt>
                <c:pt idx="20">
                  <c:v>873.71</c:v>
                </c:pt>
                <c:pt idx="21">
                  <c:v>854.05</c:v>
                </c:pt>
                <c:pt idx="22">
                  <c:v>868.25</c:v>
                </c:pt>
                <c:pt idx="23">
                  <c:v>931.14</c:v>
                </c:pt>
                <c:pt idx="24">
                  <c:v>945.91</c:v>
                </c:pt>
                <c:pt idx="25">
                  <c:v>975.89</c:v>
                </c:pt>
                <c:pt idx="26" formatCode="#,##0.00">
                  <c:v>1013.67</c:v>
                </c:pt>
                <c:pt idx="27" formatCode="#,##0.00">
                  <c:v>1063.6099999999999</c:v>
                </c:pt>
                <c:pt idx="28" formatCode="#,##0.00">
                  <c:v>1138.45</c:v>
                </c:pt>
              </c:numCache>
            </c:numRef>
          </c:val>
          <c:smooth val="0"/>
          <c:extLst>
            <c:ext xmlns:c16="http://schemas.microsoft.com/office/drawing/2014/chart" uri="{C3380CC4-5D6E-409C-BE32-E72D297353CC}">
              <c16:uniqueId val="{00000001-4680-274A-9C63-B0C22162A228}"/>
            </c:ext>
          </c:extLst>
        </c:ser>
        <c:dLbls>
          <c:showLegendKey val="0"/>
          <c:showVal val="0"/>
          <c:showCatName val="0"/>
          <c:showSerName val="0"/>
          <c:showPercent val="0"/>
          <c:showBubbleSize val="0"/>
        </c:dLbls>
        <c:hiLowLines>
          <c:spPr>
            <a:ln>
              <a:noFill/>
            </a:ln>
          </c:spPr>
        </c:hiLowLines>
        <c:smooth val="0"/>
        <c:axId val="108091648"/>
        <c:axId val="108101632"/>
      </c:lineChart>
      <c:catAx>
        <c:axId val="108091648"/>
        <c:scaling>
          <c:orientation val="minMax"/>
        </c:scaling>
        <c:delete val="0"/>
        <c:axPos val="b"/>
        <c:numFmt formatCode="General" sourceLinked="1"/>
        <c:majorTickMark val="none"/>
        <c:minorTickMark val="none"/>
        <c:tickLblPos val="nextTo"/>
        <c:spPr>
          <a:ln w="6480">
            <a:solidFill>
              <a:srgbClr val="8B8B8B"/>
            </a:solidFill>
            <a:round/>
          </a:ln>
        </c:spPr>
        <c:crossAx val="108101632"/>
        <c:crosses val="autoZero"/>
        <c:auto val="1"/>
        <c:lblAlgn val="ctr"/>
        <c:lblOffset val="100"/>
        <c:noMultiLvlLbl val="1"/>
      </c:catAx>
      <c:valAx>
        <c:axId val="108101632"/>
        <c:scaling>
          <c:orientation val="minMax"/>
        </c:scaling>
        <c:delete val="0"/>
        <c:axPos val="l"/>
        <c:majorGridlines>
          <c:spPr>
            <a:ln w="6480">
              <a:solidFill>
                <a:srgbClr val="969696"/>
              </a:solidFill>
              <a:round/>
            </a:ln>
          </c:spPr>
        </c:majorGridlines>
        <c:numFmt formatCode="#,##0" sourceLinked="0"/>
        <c:majorTickMark val="none"/>
        <c:minorTickMark val="none"/>
        <c:tickLblPos val="nextTo"/>
        <c:spPr>
          <a:ln w="6480">
            <a:solidFill>
              <a:srgbClr val="8B8B8B"/>
            </a:solidFill>
            <a:round/>
          </a:ln>
        </c:spPr>
        <c:crossAx val="108091648"/>
        <c:crossesAt val="1"/>
        <c:crossBetween val="between"/>
      </c:valAx>
      <c:spPr>
        <a:noFill/>
        <a:ln w="12600">
          <a:solidFill>
            <a:srgbClr val="808080"/>
          </a:solidFill>
          <a:round/>
        </a:ln>
      </c:spPr>
    </c:plotArea>
    <c:legend>
      <c:legendPos val="r"/>
      <c:layout>
        <c:manualLayout>
          <c:xMode val="edge"/>
          <c:yMode val="edge"/>
          <c:x val="8.5001054930870984E-2"/>
          <c:y val="0.17524441434614124"/>
          <c:w val="0.41110997344056394"/>
          <c:h val="5.2639244962565238E-2"/>
        </c:manualLayout>
      </c:layout>
      <c:overlay val="0"/>
      <c:spPr>
        <a:solidFill>
          <a:srgbClr val="FFFFFF"/>
        </a:solidFill>
        <a:ln>
          <a:noFill/>
        </a:ln>
      </c:spPr>
    </c:legend>
    <c:plotVisOnly val="1"/>
    <c:dispBlanksAs val="gap"/>
    <c:showDLblsOverMax val="1"/>
  </c:chart>
  <c:spPr>
    <a:solidFill>
      <a:srgbClr val="FFFFFF"/>
    </a:solidFill>
    <a:ln>
      <a:solidFill>
        <a:srgbClr val="000000"/>
      </a:solidFill>
    </a:ln>
  </c:spPr>
  <c:txPr>
    <a:bodyPr/>
    <a:lstStyle/>
    <a:p>
      <a:pPr>
        <a:defRPr sz="800" b="0" i="0">
          <a:latin typeface="Arial" panose="020B0604020202020204" pitchFamily="34" charset="0"/>
          <a:cs typeface="Arial" panose="020B0604020202020204" pitchFamily="34" charset="0"/>
        </a:defRPr>
      </a:pPr>
      <a:endParaRPr lang="ca-ES"/>
    </a:p>
  </c:txPr>
  <c:printSettings>
    <c:headerFooter/>
    <c:pageMargins b="0.75000000000000011" l="0.70000000000000007" r="0.70000000000000007" t="0.75000000000000011" header="0.30000000000000004" footer="0.30000000000000004"/>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a:pPr>
            <a:r>
              <a:rPr lang="es-ES" sz="700"/>
              <a:t>Gràfic III-4.7.</a:t>
            </a:r>
          </a:p>
          <a:p>
            <a:pPr algn="ctr" rtl="0">
              <a:defRPr sz="700"/>
            </a:pPr>
            <a:r>
              <a:rPr lang="es-ES" sz="700"/>
              <a:t>Anys d'esperança de vida en néixer</a:t>
            </a:r>
          </a:p>
        </c:rich>
      </c:tx>
      <c:layout>
        <c:manualLayout>
          <c:xMode val="edge"/>
          <c:yMode val="edge"/>
          <c:x val="0.31682395256148532"/>
          <c:y val="6.3524633191342883E-2"/>
        </c:manualLayout>
      </c:layout>
      <c:overlay val="0"/>
    </c:title>
    <c:autoTitleDeleted val="0"/>
    <c:plotArea>
      <c:layout>
        <c:manualLayout>
          <c:layoutTarget val="inner"/>
          <c:xMode val="edge"/>
          <c:yMode val="edge"/>
          <c:x val="7.6849768778902636E-2"/>
          <c:y val="0.25518448125018856"/>
          <c:w val="0.74404547087864015"/>
          <c:h val="0.58137387998913925"/>
        </c:manualLayout>
      </c:layout>
      <c:lineChart>
        <c:grouping val="standard"/>
        <c:varyColors val="0"/>
        <c:ser>
          <c:idx val="0"/>
          <c:order val="0"/>
          <c:tx>
            <c:strRef>
              <c:f>'G7'!$B$1</c:f>
              <c:strCache>
                <c:ptCount val="1"/>
                <c:pt idx="0">
                  <c:v>Dones</c:v>
                </c:pt>
              </c:strCache>
            </c:strRef>
          </c:tx>
          <c:spPr>
            <a:ln>
              <a:solidFill>
                <a:schemeClr val="tx2"/>
              </a:solidFill>
            </a:ln>
          </c:spPr>
          <c:marker>
            <c:symbol val="none"/>
          </c:marker>
          <c:dLbls>
            <c:dLbl>
              <c:idx val="0"/>
              <c:layout>
                <c:manualLayout>
                  <c:x val="-3.6111111111111108E-2"/>
                  <c:y val="-5.092592592592601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F3-4291-A907-2C5B0564043D}"/>
                </c:ext>
              </c:extLst>
            </c:dLbl>
            <c:dLbl>
              <c:idx val="1"/>
              <c:delete val="1"/>
              <c:extLst>
                <c:ext xmlns:c15="http://schemas.microsoft.com/office/drawing/2012/chart" uri="{CE6537A1-D6FC-4f65-9D91-7224C49458BB}"/>
                <c:ext xmlns:c16="http://schemas.microsoft.com/office/drawing/2014/chart" uri="{C3380CC4-5D6E-409C-BE32-E72D297353CC}">
                  <c16:uniqueId val="{00000001-B2F3-4291-A907-2C5B0564043D}"/>
                </c:ext>
              </c:extLst>
            </c:dLbl>
            <c:dLbl>
              <c:idx val="2"/>
              <c:delete val="1"/>
              <c:extLst>
                <c:ext xmlns:c15="http://schemas.microsoft.com/office/drawing/2012/chart" uri="{CE6537A1-D6FC-4f65-9D91-7224C49458BB}"/>
                <c:ext xmlns:c16="http://schemas.microsoft.com/office/drawing/2014/chart" uri="{C3380CC4-5D6E-409C-BE32-E72D297353CC}">
                  <c16:uniqueId val="{00000002-B2F3-4291-A907-2C5B0564043D}"/>
                </c:ext>
              </c:extLst>
            </c:dLbl>
            <c:dLbl>
              <c:idx val="3"/>
              <c:delete val="1"/>
              <c:extLst>
                <c:ext xmlns:c15="http://schemas.microsoft.com/office/drawing/2012/chart" uri="{CE6537A1-D6FC-4f65-9D91-7224C49458BB}"/>
                <c:ext xmlns:c16="http://schemas.microsoft.com/office/drawing/2014/chart" uri="{C3380CC4-5D6E-409C-BE32-E72D297353CC}">
                  <c16:uniqueId val="{00000003-B2F3-4291-A907-2C5B0564043D}"/>
                </c:ext>
              </c:extLst>
            </c:dLbl>
            <c:dLbl>
              <c:idx val="4"/>
              <c:delete val="1"/>
              <c:extLst>
                <c:ext xmlns:c15="http://schemas.microsoft.com/office/drawing/2012/chart" uri="{CE6537A1-D6FC-4f65-9D91-7224C49458BB}"/>
                <c:ext xmlns:c16="http://schemas.microsoft.com/office/drawing/2014/chart" uri="{C3380CC4-5D6E-409C-BE32-E72D297353CC}">
                  <c16:uniqueId val="{00000004-B2F3-4291-A907-2C5B0564043D}"/>
                </c:ext>
              </c:extLst>
            </c:dLbl>
            <c:dLbl>
              <c:idx val="5"/>
              <c:delete val="1"/>
              <c:extLst>
                <c:ext xmlns:c15="http://schemas.microsoft.com/office/drawing/2012/chart" uri="{CE6537A1-D6FC-4f65-9D91-7224C49458BB}"/>
                <c:ext xmlns:c16="http://schemas.microsoft.com/office/drawing/2014/chart" uri="{C3380CC4-5D6E-409C-BE32-E72D297353CC}">
                  <c16:uniqueId val="{00000005-B2F3-4291-A907-2C5B0564043D}"/>
                </c:ext>
              </c:extLst>
            </c:dLbl>
            <c:dLbl>
              <c:idx val="6"/>
              <c:delete val="1"/>
              <c:extLst>
                <c:ext xmlns:c15="http://schemas.microsoft.com/office/drawing/2012/chart" uri="{CE6537A1-D6FC-4f65-9D91-7224C49458BB}"/>
                <c:ext xmlns:c16="http://schemas.microsoft.com/office/drawing/2014/chart" uri="{C3380CC4-5D6E-409C-BE32-E72D297353CC}">
                  <c16:uniqueId val="{00000006-B2F3-4291-A907-2C5B0564043D}"/>
                </c:ext>
              </c:extLst>
            </c:dLbl>
            <c:dLbl>
              <c:idx val="7"/>
              <c:delete val="1"/>
              <c:extLst>
                <c:ext xmlns:c15="http://schemas.microsoft.com/office/drawing/2012/chart" uri="{CE6537A1-D6FC-4f65-9D91-7224C49458BB}"/>
                <c:ext xmlns:c16="http://schemas.microsoft.com/office/drawing/2014/chart" uri="{C3380CC4-5D6E-409C-BE32-E72D297353CC}">
                  <c16:uniqueId val="{00000007-B2F3-4291-A907-2C5B0564043D}"/>
                </c:ext>
              </c:extLst>
            </c:dLbl>
            <c:dLbl>
              <c:idx val="8"/>
              <c:delete val="1"/>
              <c:extLst>
                <c:ext xmlns:c15="http://schemas.microsoft.com/office/drawing/2012/chart" uri="{CE6537A1-D6FC-4f65-9D91-7224C49458BB}"/>
                <c:ext xmlns:c16="http://schemas.microsoft.com/office/drawing/2014/chart" uri="{C3380CC4-5D6E-409C-BE32-E72D297353CC}">
                  <c16:uniqueId val="{00000008-B2F3-4291-A907-2C5B0564043D}"/>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'G7'!$A$2:$A$11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'G7'!$B$2:$B$11</c:f>
              <c:numCache>
                <c:formatCode>0.0</c:formatCode>
                <c:ptCount val="10"/>
                <c:pt idx="0">
                  <c:v>84.52</c:v>
                </c:pt>
                <c:pt idx="1">
                  <c:v>85.12</c:v>
                </c:pt>
                <c:pt idx="2">
                  <c:v>85.34</c:v>
                </c:pt>
                <c:pt idx="3">
                  <c:v>85.05</c:v>
                </c:pt>
                <c:pt idx="4">
                  <c:v>85.44</c:v>
                </c:pt>
                <c:pt idx="5">
                  <c:v>85.44</c:v>
                </c:pt>
                <c:pt idx="6">
                  <c:v>85.67</c:v>
                </c:pt>
                <c:pt idx="7">
                  <c:v>85.99</c:v>
                </c:pt>
                <c:pt idx="8">
                  <c:v>85.85</c:v>
                </c:pt>
                <c:pt idx="9">
                  <c:v>85.9</c:v>
                </c:pt>
              </c:numCache>
            </c:numRef>
          </c:val>
          <c:smooth val="0"/>
          <c:extLst>
            <c:ext xmlns:c16="http://schemas.microsoft.com/office/drawing/2014/chart" uri="{C3380CC4-5D6E-409C-BE32-E72D297353CC}">
              <c16:uniqueId val="{00000009-B2F3-4291-A907-2C5B0564043D}"/>
            </c:ext>
          </c:extLst>
        </c:ser>
        <c:ser>
          <c:idx val="1"/>
          <c:order val="1"/>
          <c:tx>
            <c:strRef>
              <c:f>'G7'!$C$1</c:f>
              <c:strCache>
                <c:ptCount val="1"/>
                <c:pt idx="0">
                  <c:v>Homes</c:v>
                </c:pt>
              </c:strCache>
            </c:strRef>
          </c:tx>
          <c:spPr>
            <a:ln>
              <a:solidFill>
                <a:schemeClr val="tx1">
                  <a:lumMod val="50000"/>
                  <a:lumOff val="50000"/>
                </a:schemeClr>
              </a:solidFill>
            </a:ln>
          </c:spPr>
          <c:marker>
            <c:symbol val="none"/>
          </c:marker>
          <c:dLbls>
            <c:dLbl>
              <c:idx val="0"/>
              <c:layout>
                <c:manualLayout>
                  <c:x val="-4.1666666666666664E-2"/>
                  <c:y val="4.166666666666658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F3-4291-A907-2C5B0564043D}"/>
                </c:ext>
              </c:extLst>
            </c:dLbl>
            <c:dLbl>
              <c:idx val="1"/>
              <c:delete val="1"/>
              <c:extLst>
                <c:ext xmlns:c15="http://schemas.microsoft.com/office/drawing/2012/chart" uri="{CE6537A1-D6FC-4f65-9D91-7224C49458BB}"/>
                <c:ext xmlns:c16="http://schemas.microsoft.com/office/drawing/2014/chart" uri="{C3380CC4-5D6E-409C-BE32-E72D297353CC}">
                  <c16:uniqueId val="{0000000B-B2F3-4291-A907-2C5B0564043D}"/>
                </c:ext>
              </c:extLst>
            </c:dLbl>
            <c:dLbl>
              <c:idx val="2"/>
              <c:delete val="1"/>
              <c:extLst>
                <c:ext xmlns:c15="http://schemas.microsoft.com/office/drawing/2012/chart" uri="{CE6537A1-D6FC-4f65-9D91-7224C49458BB}"/>
                <c:ext xmlns:c16="http://schemas.microsoft.com/office/drawing/2014/chart" uri="{C3380CC4-5D6E-409C-BE32-E72D297353CC}">
                  <c16:uniqueId val="{0000000C-B2F3-4291-A907-2C5B0564043D}"/>
                </c:ext>
              </c:extLst>
            </c:dLbl>
            <c:dLbl>
              <c:idx val="3"/>
              <c:delete val="1"/>
              <c:extLst>
                <c:ext xmlns:c15="http://schemas.microsoft.com/office/drawing/2012/chart" uri="{CE6537A1-D6FC-4f65-9D91-7224C49458BB}"/>
                <c:ext xmlns:c16="http://schemas.microsoft.com/office/drawing/2014/chart" uri="{C3380CC4-5D6E-409C-BE32-E72D297353CC}">
                  <c16:uniqueId val="{0000000D-B2F3-4291-A907-2C5B0564043D}"/>
                </c:ext>
              </c:extLst>
            </c:dLbl>
            <c:dLbl>
              <c:idx val="4"/>
              <c:delete val="1"/>
              <c:extLst>
                <c:ext xmlns:c15="http://schemas.microsoft.com/office/drawing/2012/chart" uri="{CE6537A1-D6FC-4f65-9D91-7224C49458BB}"/>
                <c:ext xmlns:c16="http://schemas.microsoft.com/office/drawing/2014/chart" uri="{C3380CC4-5D6E-409C-BE32-E72D297353CC}">
                  <c16:uniqueId val="{0000000E-B2F3-4291-A907-2C5B0564043D}"/>
                </c:ext>
              </c:extLst>
            </c:dLbl>
            <c:dLbl>
              <c:idx val="5"/>
              <c:delete val="1"/>
              <c:extLst>
                <c:ext xmlns:c15="http://schemas.microsoft.com/office/drawing/2012/chart" uri="{CE6537A1-D6FC-4f65-9D91-7224C49458BB}"/>
                <c:ext xmlns:c16="http://schemas.microsoft.com/office/drawing/2014/chart" uri="{C3380CC4-5D6E-409C-BE32-E72D297353CC}">
                  <c16:uniqueId val="{0000000F-B2F3-4291-A907-2C5B0564043D}"/>
                </c:ext>
              </c:extLst>
            </c:dLbl>
            <c:dLbl>
              <c:idx val="6"/>
              <c:delete val="1"/>
              <c:extLst>
                <c:ext xmlns:c15="http://schemas.microsoft.com/office/drawing/2012/chart" uri="{CE6537A1-D6FC-4f65-9D91-7224C49458BB}"/>
                <c:ext xmlns:c16="http://schemas.microsoft.com/office/drawing/2014/chart" uri="{C3380CC4-5D6E-409C-BE32-E72D297353CC}">
                  <c16:uniqueId val="{00000010-B2F3-4291-A907-2C5B0564043D}"/>
                </c:ext>
              </c:extLst>
            </c:dLbl>
            <c:dLbl>
              <c:idx val="7"/>
              <c:delete val="1"/>
              <c:extLst>
                <c:ext xmlns:c15="http://schemas.microsoft.com/office/drawing/2012/chart" uri="{CE6537A1-D6FC-4f65-9D91-7224C49458BB}"/>
                <c:ext xmlns:c16="http://schemas.microsoft.com/office/drawing/2014/chart" uri="{C3380CC4-5D6E-409C-BE32-E72D297353CC}">
                  <c16:uniqueId val="{00000011-B2F3-4291-A907-2C5B0564043D}"/>
                </c:ext>
              </c:extLst>
            </c:dLbl>
            <c:dLbl>
              <c:idx val="8"/>
              <c:delete val="1"/>
              <c:extLst>
                <c:ext xmlns:c15="http://schemas.microsoft.com/office/drawing/2012/chart" uri="{CE6537A1-D6FC-4f65-9D91-7224C49458BB}"/>
                <c:ext xmlns:c16="http://schemas.microsoft.com/office/drawing/2014/chart" uri="{C3380CC4-5D6E-409C-BE32-E72D297353CC}">
                  <c16:uniqueId val="{00000012-B2F3-4291-A907-2C5B0564043D}"/>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'G7'!$A$2:$A$11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'G7'!$C$2:$C$11</c:f>
              <c:numCache>
                <c:formatCode>0.0</c:formatCode>
                <c:ptCount val="10"/>
                <c:pt idx="0">
                  <c:v>79.25</c:v>
                </c:pt>
                <c:pt idx="1">
                  <c:v>80.099999999999994</c:v>
                </c:pt>
                <c:pt idx="2">
                  <c:v>80.06</c:v>
                </c:pt>
                <c:pt idx="3">
                  <c:v>79.819999999999993</c:v>
                </c:pt>
                <c:pt idx="4">
                  <c:v>80.58</c:v>
                </c:pt>
                <c:pt idx="5">
                  <c:v>80.36</c:v>
                </c:pt>
                <c:pt idx="6">
                  <c:v>80.78</c:v>
                </c:pt>
                <c:pt idx="7">
                  <c:v>81.36</c:v>
                </c:pt>
                <c:pt idx="8">
                  <c:v>81.02</c:v>
                </c:pt>
                <c:pt idx="9">
                  <c:v>80.760000000000005</c:v>
                </c:pt>
              </c:numCache>
            </c:numRef>
          </c:val>
          <c:smooth val="0"/>
          <c:extLst>
            <c:ext xmlns:c16="http://schemas.microsoft.com/office/drawing/2014/chart" uri="{C3380CC4-5D6E-409C-BE32-E72D297353CC}">
              <c16:uniqueId val="{00000013-B2F3-4291-A907-2C5B0564043D}"/>
            </c:ext>
          </c:extLst>
        </c:ser>
        <c:dLbls>
          <c:showLegendKey val="0"/>
          <c:showVal val="0"/>
          <c:showCatName val="0"/>
          <c:showSerName val="0"/>
          <c:showPercent val="0"/>
          <c:showBubbleSize val="0"/>
        </c:dLbls>
        <c:smooth val="0"/>
        <c:axId val="1303537712"/>
        <c:axId val="1"/>
      </c:lineChart>
      <c:catAx>
        <c:axId val="1303537712"/>
        <c:scaling>
          <c:orientation val="minMax"/>
        </c:scaling>
        <c:delete val="0"/>
        <c:axPos val="b"/>
        <c:numFmt formatCode="General" sourceLinked="1"/>
        <c:majorTickMark val="out"/>
        <c:minorTickMark val="none"/>
        <c:tickLblPos val="nextTo"/>
        <c:txPr>
          <a:bodyPr rot="-5400000" vert="horz"/>
          <a:lstStyle/>
          <a:p>
            <a:pPr>
              <a:defRPr/>
            </a:pPr>
            <a:endParaRPr lang="ca-ES"/>
          </a:p>
        </c:txPr>
        <c:crossAx val="1"/>
        <c:crosses val="autoZero"/>
        <c:auto val="1"/>
        <c:lblAlgn val="ctr"/>
        <c:lblOffset val="100"/>
        <c:noMultiLvlLbl val="0"/>
      </c:catAx>
      <c:valAx>
        <c:axId val="1"/>
        <c:scaling>
          <c:orientation val="minMax"/>
          <c:max val="100"/>
          <c:min val="70"/>
        </c:scaling>
        <c:delete val="0"/>
        <c:axPos val="l"/>
        <c:majorGridlines/>
        <c:numFmt formatCode="0" sourceLinked="0"/>
        <c:majorTickMark val="out"/>
        <c:minorTickMark val="none"/>
        <c:tickLblPos val="nextTo"/>
        <c:txPr>
          <a:bodyPr rot="0" vert="horz"/>
          <a:lstStyle/>
          <a:p>
            <a:pPr>
              <a:defRPr/>
            </a:pPr>
            <a:endParaRPr lang="ca-ES"/>
          </a:p>
        </c:txPr>
        <c:crossAx val="1303537712"/>
        <c:crosses val="autoZero"/>
        <c:crossBetween val="between"/>
        <c:majorUnit val="20"/>
      </c:valAx>
    </c:plotArea>
    <c:legend>
      <c:legendPos val="r"/>
      <c:layout>
        <c:manualLayout>
          <c:xMode val="edge"/>
          <c:yMode val="edge"/>
          <c:x val="0.6540496891013623"/>
          <c:y val="0.22318648746492895"/>
          <c:w val="0.26400801462317208"/>
          <c:h val="8.9085739282589671E-2"/>
        </c:manualLayout>
      </c:layout>
      <c:overlay val="0"/>
      <c:spPr>
        <a:ln>
          <a:solidFill>
            <a:schemeClr val="accent1"/>
          </a:solidFill>
        </a:ln>
      </c:spPr>
    </c:legend>
    <c:plotVisOnly val="1"/>
    <c:dispBlanksAs val="gap"/>
    <c:showDLblsOverMax val="0"/>
  </c:chart>
  <c:txPr>
    <a:bodyPr/>
    <a:lstStyle/>
    <a:p>
      <a:pPr>
        <a:defRPr sz="800" b="0" i="0" u="none" strike="noStrike" baseline="0">
          <a:solidFill>
            <a:srgbClr val="000000"/>
          </a:solidFill>
          <a:latin typeface="Arial" panose="020B0604020202020204" pitchFamily="34" charset="0"/>
          <a:ea typeface="Calibri"/>
          <a:cs typeface="Arial" panose="020B0604020202020204" pitchFamily="34" charset="0"/>
        </a:defRPr>
      </a:pPr>
      <a:endParaRPr lang="ca-ES"/>
    </a:p>
  </c:txPr>
  <c:printSettings>
    <c:headerFooter/>
    <c:pageMargins b="0.75" l="0.7" r="0.7" t="0.75" header="0.3" footer="0.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b="0"/>
            </a:pPr>
            <a:r>
              <a:rPr lang="es-ES" sz="700" b="0"/>
              <a:t>Gràfic III-4.8.</a:t>
            </a:r>
          </a:p>
          <a:p>
            <a:pPr algn="ctr" rtl="0">
              <a:defRPr sz="700" b="0"/>
            </a:pPr>
            <a:r>
              <a:rPr lang="es-ES" sz="700" b="0"/>
              <a:t>Taxes de mortalitat per causes per 10.000 habitants</a:t>
            </a:r>
          </a:p>
          <a:p>
            <a:pPr algn="ctr" rtl="0">
              <a:defRPr sz="700" b="0"/>
            </a:pPr>
            <a:endParaRPr lang="es-ES" sz="700" b="0"/>
          </a:p>
        </c:rich>
      </c:tx>
      <c:layout>
        <c:manualLayout>
          <c:xMode val="edge"/>
          <c:yMode val="edge"/>
          <c:x val="0.28088145579576795"/>
          <c:y val="0.0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0.17777666503928663"/>
          <c:y val="9.1234908136482926E-2"/>
          <c:w val="0.75323980335791363"/>
          <c:h val="0.45944596758274514"/>
        </c:manualLayout>
      </c:layout>
      <c:bar3DChart>
        <c:barDir val="col"/>
        <c:grouping val="clustered"/>
        <c:varyColors val="0"/>
        <c:ser>
          <c:idx val="0"/>
          <c:order val="0"/>
          <c:tx>
            <c:strRef>
              <c:f>'G8'!$B$3</c:f>
              <c:strCache>
                <c:ptCount val="1"/>
                <c:pt idx="0">
                  <c:v>Dones</c:v>
                </c:pt>
              </c:strCache>
            </c:strRef>
          </c:tx>
          <c:spPr>
            <a:solidFill>
              <a:schemeClr val="tx2"/>
            </a:solidFill>
            <a:ln>
              <a:solidFill>
                <a:schemeClr val="tx2"/>
              </a:solidFill>
            </a:ln>
          </c:spPr>
          <c:invertIfNegative val="0"/>
          <c:cat>
            <c:strRef>
              <c:f>'G8'!$A$4:$A$19</c:f>
              <c:strCache>
                <c:ptCount val="16"/>
                <c:pt idx="0">
                  <c:v>Malalties infeccioses i parasitàries</c:v>
                </c:pt>
                <c:pt idx="1">
                  <c:v>Tumors</c:v>
                </c:pt>
                <c:pt idx="2">
                  <c:v>Malalties de la sang</c:v>
                </c:pt>
                <c:pt idx="3">
                  <c:v>Malalties endocrines i metabòliques</c:v>
                </c:pt>
                <c:pt idx="4">
                  <c:v>Trastorns  mentals</c:v>
                </c:pt>
                <c:pt idx="5">
                  <c:v>Malalties del sistema nerviós</c:v>
                </c:pt>
                <c:pt idx="6">
                  <c:v>Malalties del sistema circulatori</c:v>
                </c:pt>
                <c:pt idx="7">
                  <c:v>Malalties del sistema respiratori</c:v>
                </c:pt>
                <c:pt idx="8">
                  <c:v>Malalties del sistema digestiu</c:v>
                </c:pt>
                <c:pt idx="9">
                  <c:v>Malalties de la pell</c:v>
                </c:pt>
                <c:pt idx="10">
                  <c:v>Malalties del sistema osteomuscular</c:v>
                </c:pt>
                <c:pt idx="11">
                  <c:v>Malalties del sistema genitourinari</c:v>
                </c:pt>
                <c:pt idx="12">
                  <c:v>Afeccions perinatals</c:v>
                </c:pt>
                <c:pt idx="13">
                  <c:v>Malformacions congènites</c:v>
                </c:pt>
                <c:pt idx="14">
                  <c:v>Símptomes no classificats </c:v>
                </c:pt>
                <c:pt idx="15">
                  <c:v>Causes externes</c:v>
                </c:pt>
              </c:strCache>
            </c:strRef>
          </c:cat>
          <c:val>
            <c:numRef>
              <c:f>'G8'!$B$4:$B$19</c:f>
              <c:numCache>
                <c:formatCode>0.0</c:formatCode>
                <c:ptCount val="16"/>
                <c:pt idx="0">
                  <c:v>5.3357662670880392</c:v>
                </c:pt>
                <c:pt idx="1">
                  <c:v>15.859083071622781</c:v>
                </c:pt>
                <c:pt idx="2">
                  <c:v>0.4281787745194105</c:v>
                </c:pt>
                <c:pt idx="3">
                  <c:v>2.7831620343761676</c:v>
                </c:pt>
                <c:pt idx="4">
                  <c:v>4.0512299435298074</c:v>
                </c:pt>
                <c:pt idx="5">
                  <c:v>5.4181083391110025</c:v>
                </c:pt>
                <c:pt idx="6">
                  <c:v>19.597413141465328</c:v>
                </c:pt>
                <c:pt idx="7">
                  <c:v>4.5123455468584028</c:v>
                </c:pt>
                <c:pt idx="8">
                  <c:v>2.766693619971575</c:v>
                </c:pt>
                <c:pt idx="9">
                  <c:v>0.4281787745194105</c:v>
                </c:pt>
                <c:pt idx="10">
                  <c:v>1.3010047379628242</c:v>
                </c:pt>
                <c:pt idx="11">
                  <c:v>2.766693619971575</c:v>
                </c:pt>
                <c:pt idx="12">
                  <c:v>0.13174731523674169</c:v>
                </c:pt>
                <c:pt idx="13">
                  <c:v>9.8810486427556257E-2</c:v>
                </c:pt>
                <c:pt idx="14">
                  <c:v>0.37877353130563235</c:v>
                </c:pt>
                <c:pt idx="15">
                  <c:v>1.8609308277189764</c:v>
                </c:pt>
              </c:numCache>
            </c:numRef>
          </c:val>
          <c:extLst>
            <c:ext xmlns:c16="http://schemas.microsoft.com/office/drawing/2014/chart" uri="{C3380CC4-5D6E-409C-BE32-E72D297353CC}">
              <c16:uniqueId val="{00000000-AE74-4BF1-AF95-C39F3D9D89D2}"/>
            </c:ext>
          </c:extLst>
        </c:ser>
        <c:ser>
          <c:idx val="1"/>
          <c:order val="1"/>
          <c:tx>
            <c:strRef>
              <c:f>'G8'!$C$3</c:f>
              <c:strCache>
                <c:ptCount val="1"/>
                <c:pt idx="0">
                  <c:v>Homes</c:v>
                </c:pt>
              </c:strCache>
            </c:strRef>
          </c:tx>
          <c:spPr>
            <a:solidFill>
              <a:schemeClr val="tx1">
                <a:lumMod val="50000"/>
                <a:lumOff val="50000"/>
              </a:schemeClr>
            </a:solidFill>
            <a:ln>
              <a:solidFill>
                <a:schemeClr val="tx1">
                  <a:lumMod val="50000"/>
                  <a:lumOff val="50000"/>
                </a:schemeClr>
              </a:solidFill>
            </a:ln>
          </c:spPr>
          <c:invertIfNegative val="0"/>
          <c:cat>
            <c:strRef>
              <c:f>'G8'!$A$4:$A$19</c:f>
              <c:strCache>
                <c:ptCount val="16"/>
                <c:pt idx="0">
                  <c:v>Malalties infeccioses i parasitàries</c:v>
                </c:pt>
                <c:pt idx="1">
                  <c:v>Tumors</c:v>
                </c:pt>
                <c:pt idx="2">
                  <c:v>Malalties de la sang</c:v>
                </c:pt>
                <c:pt idx="3">
                  <c:v>Malalties endocrines i metabòliques</c:v>
                </c:pt>
                <c:pt idx="4">
                  <c:v>Trastorns  mentals</c:v>
                </c:pt>
                <c:pt idx="5">
                  <c:v>Malalties del sistema nerviós</c:v>
                </c:pt>
                <c:pt idx="6">
                  <c:v>Malalties del sistema circulatori</c:v>
                </c:pt>
                <c:pt idx="7">
                  <c:v>Malalties del sistema respiratori</c:v>
                </c:pt>
                <c:pt idx="8">
                  <c:v>Malalties del sistema digestiu</c:v>
                </c:pt>
                <c:pt idx="9">
                  <c:v>Malalties de la pell</c:v>
                </c:pt>
                <c:pt idx="10">
                  <c:v>Malalties del sistema osteomuscular</c:v>
                </c:pt>
                <c:pt idx="11">
                  <c:v>Malalties del sistema genitourinari</c:v>
                </c:pt>
                <c:pt idx="12">
                  <c:v>Afeccions perinatals</c:v>
                </c:pt>
                <c:pt idx="13">
                  <c:v>Malformacions congènites</c:v>
                </c:pt>
                <c:pt idx="14">
                  <c:v>Símptomes no classificats </c:v>
                </c:pt>
                <c:pt idx="15">
                  <c:v>Causes externes</c:v>
                </c:pt>
              </c:strCache>
            </c:strRef>
          </c:cat>
          <c:val>
            <c:numRef>
              <c:f>'G8'!$C$4:$C$19</c:f>
              <c:numCache>
                <c:formatCode>0.0</c:formatCode>
                <c:ptCount val="16"/>
                <c:pt idx="0">
                  <c:v>6.8591054213250739</c:v>
                </c:pt>
                <c:pt idx="1">
                  <c:v>22.008352646841605</c:v>
                </c:pt>
                <c:pt idx="2">
                  <c:v>0.36187126923057944</c:v>
                </c:pt>
                <c:pt idx="3">
                  <c:v>2.714034519229346</c:v>
                </c:pt>
                <c:pt idx="4">
                  <c:v>2.1218815332156704</c:v>
                </c:pt>
                <c:pt idx="5">
                  <c:v>3.3719822814667628</c:v>
                </c:pt>
                <c:pt idx="6">
                  <c:v>17.468513087403426</c:v>
                </c:pt>
                <c:pt idx="7">
                  <c:v>7.566399265730297</c:v>
                </c:pt>
                <c:pt idx="8">
                  <c:v>3.3061875052430212</c:v>
                </c:pt>
                <c:pt idx="9">
                  <c:v>0.13158955244748344</c:v>
                </c:pt>
                <c:pt idx="10">
                  <c:v>0.62505037412554632</c:v>
                </c:pt>
                <c:pt idx="11">
                  <c:v>1.9409458986003805</c:v>
                </c:pt>
                <c:pt idx="12">
                  <c:v>8.2243470279677142E-2</c:v>
                </c:pt>
                <c:pt idx="13">
                  <c:v>9.8692164335612564E-2</c:v>
                </c:pt>
                <c:pt idx="14">
                  <c:v>0.57570429195773998</c:v>
                </c:pt>
                <c:pt idx="15">
                  <c:v>3.9147891853126322</c:v>
                </c:pt>
              </c:numCache>
            </c:numRef>
          </c:val>
          <c:extLst>
            <c:ext xmlns:c16="http://schemas.microsoft.com/office/drawing/2014/chart" uri="{C3380CC4-5D6E-409C-BE32-E72D297353CC}">
              <c16:uniqueId val="{00000001-AE74-4BF1-AF95-C39F3D9D89D2}"/>
            </c:ext>
          </c:extLst>
        </c:ser>
        <c:dLbls>
          <c:showLegendKey val="0"/>
          <c:showVal val="0"/>
          <c:showCatName val="0"/>
          <c:showSerName val="0"/>
          <c:showPercent val="0"/>
          <c:showBubbleSize val="0"/>
        </c:dLbls>
        <c:gapWidth val="150"/>
        <c:shape val="box"/>
        <c:axId val="1635663375"/>
        <c:axId val="1"/>
        <c:axId val="0"/>
      </c:bar3DChart>
      <c:catAx>
        <c:axId val="1635663375"/>
        <c:scaling>
          <c:orientation val="minMax"/>
        </c:scaling>
        <c:delete val="0"/>
        <c:axPos val="b"/>
        <c:numFmt formatCode="General" sourceLinked="0"/>
        <c:majorTickMark val="out"/>
        <c:minorTickMark val="none"/>
        <c:tickLblPos val="nextTo"/>
        <c:crossAx val="1"/>
        <c:crosses val="autoZero"/>
        <c:auto val="1"/>
        <c:lblAlgn val="ctr"/>
        <c:lblOffset val="100"/>
        <c:noMultiLvlLbl val="0"/>
      </c:catAx>
      <c:valAx>
        <c:axId val="1"/>
        <c:scaling>
          <c:orientation val="minMax"/>
        </c:scaling>
        <c:delete val="0"/>
        <c:axPos val="l"/>
        <c:numFmt formatCode="0" sourceLinked="0"/>
        <c:majorTickMark val="out"/>
        <c:minorTickMark val="none"/>
        <c:tickLblPos val="nextTo"/>
        <c:crossAx val="1635663375"/>
        <c:crosses val="autoZero"/>
        <c:crossBetween val="between"/>
      </c:valAx>
      <c:spPr>
        <a:noFill/>
        <a:ln w="25400">
          <a:noFill/>
        </a:ln>
      </c:spPr>
    </c:plotArea>
    <c:legend>
      <c:legendPos val="r"/>
      <c:layout>
        <c:manualLayout>
          <c:xMode val="edge"/>
          <c:yMode val="edge"/>
          <c:x val="0.71561235557826064"/>
          <c:y val="0.19038807238810682"/>
          <c:w val="0.19506846728785135"/>
          <c:h val="8.1696215762963986E-2"/>
        </c:manualLayout>
      </c:layout>
      <c:overlay val="0"/>
      <c:spPr>
        <a:ln>
          <a:solidFill>
            <a:schemeClr val="accent1"/>
          </a:solidFill>
        </a:ln>
      </c:spPr>
    </c:legend>
    <c:plotVisOnly val="1"/>
    <c:dispBlanksAs val="gap"/>
    <c:showDLblsOverMax val="0"/>
  </c:chart>
  <c:txPr>
    <a:bodyPr/>
    <a:lstStyle/>
    <a:p>
      <a:pPr>
        <a:defRPr sz="800">
          <a:latin typeface="Arial" panose="020B0604020202020204" pitchFamily="34" charset="0"/>
          <a:cs typeface="Arial" panose="020B0604020202020204" pitchFamily="34" charset="0"/>
        </a:defRPr>
      </a:pPr>
      <a:endParaRPr lang="ca-ES"/>
    </a:p>
  </c:txPr>
  <c:printSettings>
    <c:headerFooter/>
    <c:pageMargins b="0.75000000000000389" l="0.70000000000000062" r="0.70000000000000062" t="0.750000000000003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700" b="0"/>
            </a:pPr>
            <a:r>
              <a:rPr lang="es-ES" sz="700" b="0"/>
              <a:t>Gràfic III-4.9.</a:t>
            </a:r>
          </a:p>
          <a:p>
            <a:pPr algn="ctr" rtl="0">
              <a:defRPr sz="700" b="0"/>
            </a:pPr>
            <a:r>
              <a:rPr lang="es-ES" sz="700" b="0"/>
              <a:t>Percentatges de mortalitat per malalties infeccioses </a:t>
            </a:r>
          </a:p>
          <a:p>
            <a:pPr algn="ctr" rtl="0">
              <a:defRPr sz="700" b="0"/>
            </a:pPr>
            <a:endParaRPr lang="es-ES" sz="700" b="0"/>
          </a:p>
        </c:rich>
      </c:tx>
      <c:layout>
        <c:manualLayout>
          <c:xMode val="edge"/>
          <c:yMode val="edge"/>
          <c:x val="0.31274655850848537"/>
          <c:y val="4.090978959121822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3"/>
          <c:order val="0"/>
          <c:tx>
            <c:strRef>
              <c:f>'G9'!$B$2:$C$2</c:f>
              <c:strCache>
                <c:ptCount val="1"/>
                <c:pt idx="0">
                  <c:v>Dones</c:v>
                </c:pt>
              </c:strCache>
            </c:strRef>
          </c:tx>
          <c:spPr>
            <a:solidFill>
              <a:schemeClr val="tx2"/>
            </a:solidFill>
          </c:spPr>
          <c:invertIfNegative val="0"/>
          <c:cat>
            <c:strRef>
              <c:f>'G9'!$A$4:$A$11</c:f>
              <c:strCache>
                <c:ptCount val="8"/>
                <c:pt idx="0">
                  <c:v>Infeccions intestinals</c:v>
                </c:pt>
                <c:pt idx="1">
                  <c:v>Tuberculosi</c:v>
                </c:pt>
                <c:pt idx="2">
                  <c:v>Infeccions per meningococ</c:v>
                </c:pt>
                <c:pt idx="3">
                  <c:v>Septicèmia</c:v>
                </c:pt>
                <c:pt idx="4">
                  <c:v>Hepatitis vírica</c:v>
                </c:pt>
                <c:pt idx="5">
                  <c:v>Sida</c:v>
                </c:pt>
                <c:pt idx="6">
                  <c:v>COVID-19</c:v>
                </c:pt>
                <c:pt idx="7">
                  <c:v>Altres infeccions</c:v>
                </c:pt>
              </c:strCache>
            </c:strRef>
          </c:cat>
          <c:val>
            <c:numRef>
              <c:f>'G9'!$C$4:$C$11</c:f>
              <c:numCache>
                <c:formatCode>0.0</c:formatCode>
                <c:ptCount val="8"/>
                <c:pt idx="0">
                  <c:v>2.4691358024691357</c:v>
                </c:pt>
                <c:pt idx="1">
                  <c:v>0.30864197530864196</c:v>
                </c:pt>
                <c:pt idx="2">
                  <c:v>0.30864197530864196</c:v>
                </c:pt>
                <c:pt idx="3">
                  <c:v>9.2592592592592595</c:v>
                </c:pt>
                <c:pt idx="4">
                  <c:v>0.61728395061728392</c:v>
                </c:pt>
                <c:pt idx="5">
                  <c:v>0.30864197530864196</c:v>
                </c:pt>
                <c:pt idx="6">
                  <c:v>83.950617283950606</c:v>
                </c:pt>
                <c:pt idx="7">
                  <c:v>2.7777777777777777</c:v>
                </c:pt>
              </c:numCache>
            </c:numRef>
          </c:val>
          <c:extLst>
            <c:ext xmlns:c16="http://schemas.microsoft.com/office/drawing/2014/chart" uri="{C3380CC4-5D6E-409C-BE32-E72D297353CC}">
              <c16:uniqueId val="{00000000-1469-4873-AD3F-EA6C44035B82}"/>
            </c:ext>
          </c:extLst>
        </c:ser>
        <c:ser>
          <c:idx val="0"/>
          <c:order val="1"/>
          <c:tx>
            <c:strRef>
              <c:f>'G9'!$D$2:$E$2</c:f>
              <c:strCache>
                <c:ptCount val="1"/>
                <c:pt idx="0">
                  <c:v>Homes</c:v>
                </c:pt>
              </c:strCache>
            </c:strRef>
          </c:tx>
          <c:spPr>
            <a:solidFill>
              <a:schemeClr val="tx1">
                <a:lumMod val="50000"/>
                <a:lumOff val="50000"/>
              </a:schemeClr>
            </a:solidFill>
          </c:spPr>
          <c:invertIfNegative val="0"/>
          <c:cat>
            <c:strRef>
              <c:f>'G9'!$A$4:$A$11</c:f>
              <c:strCache>
                <c:ptCount val="8"/>
                <c:pt idx="0">
                  <c:v>Infeccions intestinals</c:v>
                </c:pt>
                <c:pt idx="1">
                  <c:v>Tuberculosi</c:v>
                </c:pt>
                <c:pt idx="2">
                  <c:v>Infeccions per meningococ</c:v>
                </c:pt>
                <c:pt idx="3">
                  <c:v>Septicèmia</c:v>
                </c:pt>
                <c:pt idx="4">
                  <c:v>Hepatitis vírica</c:v>
                </c:pt>
                <c:pt idx="5">
                  <c:v>Sida</c:v>
                </c:pt>
                <c:pt idx="6">
                  <c:v>COVID-19</c:v>
                </c:pt>
                <c:pt idx="7">
                  <c:v>Altres infeccions</c:v>
                </c:pt>
              </c:strCache>
            </c:strRef>
          </c:cat>
          <c:val>
            <c:numRef>
              <c:f>'G9'!$E$4:$E$11</c:f>
              <c:numCache>
                <c:formatCode>0.0</c:formatCode>
                <c:ptCount val="8"/>
                <c:pt idx="0">
                  <c:v>2.3980815347721824</c:v>
                </c:pt>
                <c:pt idx="1">
                  <c:v>0.23980815347721821</c:v>
                </c:pt>
                <c:pt idx="2">
                  <c:v>0</c:v>
                </c:pt>
                <c:pt idx="3">
                  <c:v>7.9136690647482011</c:v>
                </c:pt>
                <c:pt idx="4">
                  <c:v>2.1582733812949639</c:v>
                </c:pt>
                <c:pt idx="5">
                  <c:v>2.877697841726619</c:v>
                </c:pt>
                <c:pt idx="6">
                  <c:v>80.57553956834532</c:v>
                </c:pt>
                <c:pt idx="7">
                  <c:v>3.8369304556354913</c:v>
                </c:pt>
              </c:numCache>
            </c:numRef>
          </c:val>
          <c:extLst>
            <c:ext xmlns:c16="http://schemas.microsoft.com/office/drawing/2014/chart" uri="{C3380CC4-5D6E-409C-BE32-E72D297353CC}">
              <c16:uniqueId val="{00000001-1469-4873-AD3F-EA6C44035B82}"/>
            </c:ext>
          </c:extLst>
        </c:ser>
        <c:dLbls>
          <c:showLegendKey val="0"/>
          <c:showVal val="0"/>
          <c:showCatName val="0"/>
          <c:showSerName val="0"/>
          <c:showPercent val="0"/>
          <c:showBubbleSize val="0"/>
        </c:dLbls>
        <c:gapWidth val="150"/>
        <c:shape val="box"/>
        <c:axId val="1635665455"/>
        <c:axId val="1"/>
        <c:axId val="0"/>
      </c:bar3DChart>
      <c:catAx>
        <c:axId val="1635665455"/>
        <c:scaling>
          <c:orientation val="minMax"/>
        </c:scaling>
        <c:delete val="0"/>
        <c:axPos val="b"/>
        <c:numFmt formatCode="General" sourceLinked="1"/>
        <c:majorTickMark val="out"/>
        <c:minorTickMark val="none"/>
        <c:tickLblPos val="nextTo"/>
        <c:txPr>
          <a:bodyPr rot="-5400000" vert="horz"/>
          <a:lstStyle/>
          <a:p>
            <a:pPr>
              <a:defRPr/>
            </a:pPr>
            <a:endParaRPr lang="ca-ES"/>
          </a:p>
        </c:txPr>
        <c:crossAx val="1"/>
        <c:crosses val="autoZero"/>
        <c:auto val="0"/>
        <c:lblAlgn val="ctr"/>
        <c:lblOffset val="100"/>
        <c:noMultiLvlLbl val="0"/>
      </c:catAx>
      <c:valAx>
        <c:axId val="1"/>
        <c:scaling>
          <c:orientation val="minMax"/>
          <c:max val="100"/>
          <c:min val="0"/>
        </c:scaling>
        <c:delete val="0"/>
        <c:axPos val="l"/>
        <c:numFmt formatCode="0" sourceLinked="0"/>
        <c:majorTickMark val="out"/>
        <c:minorTickMark val="none"/>
        <c:tickLblPos val="nextTo"/>
        <c:crossAx val="1635665455"/>
        <c:crosses val="autoZero"/>
        <c:crossBetween val="between"/>
      </c:valAx>
      <c:spPr>
        <a:noFill/>
        <a:ln w="25400">
          <a:noFill/>
        </a:ln>
      </c:spPr>
    </c:plotArea>
    <c:legend>
      <c:legendPos val="r"/>
      <c:layout>
        <c:manualLayout>
          <c:xMode val="edge"/>
          <c:yMode val="edge"/>
          <c:x val="0.73396916934678935"/>
          <c:y val="0.22863984279451979"/>
          <c:w val="0.18304535876677386"/>
          <c:h val="7.5921727061604216E-2"/>
        </c:manualLayout>
      </c:layout>
      <c:overlay val="0"/>
      <c:spPr>
        <a:ln>
          <a:solidFill>
            <a:schemeClr val="accent1"/>
          </a:solidFill>
        </a:ln>
      </c:spPr>
    </c:legend>
    <c:plotVisOnly val="1"/>
    <c:dispBlanksAs val="gap"/>
    <c:showDLblsOverMax val="0"/>
  </c:chart>
  <c:txPr>
    <a:bodyPr/>
    <a:lstStyle/>
    <a:p>
      <a:pPr>
        <a:defRPr sz="800">
          <a:latin typeface="Arial" panose="020B0604020202020204" pitchFamily="34" charset="0"/>
          <a:cs typeface="Arial" panose="020B0604020202020204" pitchFamily="34" charset="0"/>
        </a:defRPr>
      </a:pPr>
      <a:endParaRPr lang="ca-ES"/>
    </a:p>
  </c:txPr>
  <c:printSettings>
    <c:headerFooter/>
    <c:pageMargins b="0.75000000000000389" l="0.70000000000000062" r="0.700000000000000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14235</xdr:colOff>
      <xdr:row>2</xdr:row>
      <xdr:rowOff>66240</xdr:rowOff>
    </xdr:to>
    <xdr:pic>
      <xdr:nvPicPr>
        <xdr:cNvPr id="2" name="Imagen 1">
          <a:extLst>
            <a:ext uri="{FF2B5EF4-FFF2-40B4-BE49-F238E27FC236}">
              <a16:creationId xmlns:a16="http://schemas.microsoft.com/office/drawing/2014/main" id="{896F62CE-0490-4600-A22A-890997C737FF}"/>
            </a:ext>
          </a:extLst>
        </xdr:cNvPr>
        <xdr:cNvPicPr/>
      </xdr:nvPicPr>
      <xdr:blipFill>
        <a:blip xmlns:r="http://schemas.openxmlformats.org/officeDocument/2006/relationships" r:embed="rId1"/>
        <a:stretch/>
      </xdr:blipFill>
      <xdr:spPr>
        <a:xfrm>
          <a:off x="838035" y="0"/>
          <a:ext cx="852600" cy="437715"/>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857249</xdr:colOff>
      <xdr:row>2</xdr:row>
      <xdr:rowOff>0</xdr:rowOff>
    </xdr:from>
    <xdr:to>
      <xdr:col>11</xdr:col>
      <xdr:colOff>847724</xdr:colOff>
      <xdr:row>22</xdr:row>
      <xdr:rowOff>0</xdr:rowOff>
    </xdr:to>
    <xdr:graphicFrame macro="">
      <xdr:nvGraphicFramePr>
        <xdr:cNvPr id="2" name="1 Gráfico">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9525</xdr:colOff>
      <xdr:row>2</xdr:row>
      <xdr:rowOff>0</xdr:rowOff>
    </xdr:from>
    <xdr:to>
      <xdr:col>13</xdr:col>
      <xdr:colOff>0</xdr:colOff>
      <xdr:row>20</xdr:row>
      <xdr:rowOff>0</xdr:rowOff>
    </xdr:to>
    <xdr:graphicFrame macro="">
      <xdr:nvGraphicFramePr>
        <xdr:cNvPr id="2" name="2 Gráfico">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847725</xdr:colOff>
      <xdr:row>9</xdr:row>
      <xdr:rowOff>15239</xdr:rowOff>
    </xdr:from>
    <xdr:to>
      <xdr:col>11</xdr:col>
      <xdr:colOff>0</xdr:colOff>
      <xdr:row>23</xdr:row>
      <xdr:rowOff>180974</xdr:rowOff>
    </xdr:to>
    <xdr:graphicFrame macro="">
      <xdr:nvGraphicFramePr>
        <xdr:cNvPr id="2" name="6 Gráfico">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2</xdr:row>
      <xdr:rowOff>0</xdr:rowOff>
    </xdr:from>
    <xdr:to>
      <xdr:col>12</xdr:col>
      <xdr:colOff>0</xdr:colOff>
      <xdr:row>16</xdr:row>
      <xdr:rowOff>0</xdr:rowOff>
    </xdr:to>
    <xdr:graphicFrame macro="">
      <xdr:nvGraphicFramePr>
        <xdr:cNvPr id="2" name="2 Gráfico">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1</xdr:row>
      <xdr:rowOff>11430</xdr:rowOff>
    </xdr:from>
    <xdr:to>
      <xdr:col>13</xdr:col>
      <xdr:colOff>9525</xdr:colOff>
      <xdr:row>19</xdr:row>
      <xdr:rowOff>0</xdr:rowOff>
    </xdr:to>
    <xdr:graphicFrame macro="">
      <xdr:nvGraphicFramePr>
        <xdr:cNvPr id="2" name="2 Gráfico">
          <a:extLst>
            <a:ext uri="{FF2B5EF4-FFF2-40B4-BE49-F238E27FC236}">
              <a16:creationId xmlns:a16="http://schemas.microsoft.com/office/drawing/2014/main"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855344</xdr:colOff>
      <xdr:row>7</xdr:row>
      <xdr:rowOff>182879</xdr:rowOff>
    </xdr:from>
    <xdr:to>
      <xdr:col>13</xdr:col>
      <xdr:colOff>19049</xdr:colOff>
      <xdr:row>22</xdr:row>
      <xdr:rowOff>180974</xdr:rowOff>
    </xdr:to>
    <xdr:graphicFrame macro="">
      <xdr:nvGraphicFramePr>
        <xdr:cNvPr id="2" name="Gráfico 1">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xdr:colOff>
      <xdr:row>4</xdr:row>
      <xdr:rowOff>190499</xdr:rowOff>
    </xdr:from>
    <xdr:to>
      <xdr:col>9</xdr:col>
      <xdr:colOff>0</xdr:colOff>
      <xdr:row>19</xdr:row>
      <xdr:rowOff>9524</xdr:rowOff>
    </xdr:to>
    <xdr:graphicFrame macro="">
      <xdr:nvGraphicFramePr>
        <xdr:cNvPr id="2" name="1 Gráfico">
          <a:extLst>
            <a:ext uri="{FF2B5EF4-FFF2-40B4-BE49-F238E27FC236}">
              <a16:creationId xmlns:a16="http://schemas.microsoft.com/office/drawing/2014/main"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xdr:colOff>
      <xdr:row>4</xdr:row>
      <xdr:rowOff>180975</xdr:rowOff>
    </xdr:from>
    <xdr:to>
      <xdr:col>9</xdr:col>
      <xdr:colOff>0</xdr:colOff>
      <xdr:row>21</xdr:row>
      <xdr:rowOff>0</xdr:rowOff>
    </xdr:to>
    <xdr:graphicFrame macro="">
      <xdr:nvGraphicFramePr>
        <xdr:cNvPr id="2" name="1 Gráfico">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9526</xdr:colOff>
      <xdr:row>1</xdr:row>
      <xdr:rowOff>19050</xdr:rowOff>
    </xdr:from>
    <xdr:to>
      <xdr:col>11</xdr:col>
      <xdr:colOff>0</xdr:colOff>
      <xdr:row>15</xdr:row>
      <xdr:rowOff>185737</xdr:rowOff>
    </xdr:to>
    <xdr:graphicFrame macro="">
      <xdr:nvGraphicFramePr>
        <xdr:cNvPr id="2" name="4 Gráfico">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22</xdr:row>
      <xdr:rowOff>171450</xdr:rowOff>
    </xdr:from>
    <xdr:to>
      <xdr:col>11</xdr:col>
      <xdr:colOff>28574</xdr:colOff>
      <xdr:row>37</xdr:row>
      <xdr:rowOff>180975</xdr:rowOff>
    </xdr:to>
    <xdr:graphicFrame macro="">
      <xdr:nvGraphicFramePr>
        <xdr:cNvPr id="3" name="3 Gráfico">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0.10625</cdr:x>
      <cdr:y>0.04098</cdr:y>
    </cdr:from>
    <cdr:to>
      <cdr:x>0.8375</cdr:x>
      <cdr:y>0.13279</cdr:y>
    </cdr:to>
    <cdr:sp macro="" textlink="">
      <cdr:nvSpPr>
        <cdr:cNvPr id="2" name="CuadroTexto 1"/>
        <cdr:cNvSpPr txBox="1"/>
      </cdr:nvSpPr>
      <cdr:spPr>
        <a:xfrm xmlns:a="http://schemas.openxmlformats.org/drawingml/2006/main">
          <a:off x="485775" y="119063"/>
          <a:ext cx="3343275"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ca-ES" sz="1100"/>
        </a:p>
      </cdr:txBody>
    </cdr:sp>
  </cdr:relSizeAnchor>
</c:userShapes>
</file>

<file path=xl/drawings/drawing2.xml><?xml version="1.0" encoding="utf-8"?>
<xdr:wsDr xmlns:xdr="http://schemas.openxmlformats.org/drawingml/2006/spreadsheetDrawing" xmlns:a="http://schemas.openxmlformats.org/drawingml/2006/main">
  <xdr:twoCellAnchor>
    <xdr:from>
      <xdr:col>3</xdr:col>
      <xdr:colOff>22860</xdr:colOff>
      <xdr:row>3</xdr:row>
      <xdr:rowOff>15240</xdr:rowOff>
    </xdr:from>
    <xdr:to>
      <xdr:col>8</xdr:col>
      <xdr:colOff>22860</xdr:colOff>
      <xdr:row>8</xdr:row>
      <xdr:rowOff>91440</xdr:rowOff>
    </xdr:to>
    <xdr:grpSp>
      <xdr:nvGrpSpPr>
        <xdr:cNvPr id="4" name="Group 128">
          <a:extLst>
            <a:ext uri="{FF2B5EF4-FFF2-40B4-BE49-F238E27FC236}">
              <a16:creationId xmlns:a16="http://schemas.microsoft.com/office/drawing/2014/main" id="{00000000-0008-0000-0100-000004000000}"/>
            </a:ext>
          </a:extLst>
        </xdr:cNvPr>
        <xdr:cNvGrpSpPr/>
      </xdr:nvGrpSpPr>
      <xdr:grpSpPr>
        <a:xfrm>
          <a:off x="1718310" y="1139190"/>
          <a:ext cx="2857500" cy="1857375"/>
          <a:chOff x="0" y="0"/>
          <a:chExt cx="4120113" cy="2827980"/>
        </a:xfrm>
      </xdr:grpSpPr>
      <xdr:sp macro="" textlink="">
        <xdr:nvSpPr>
          <xdr:cNvPr id="5" name="Rectangle 6">
            <a:extLst>
              <a:ext uri="{FF2B5EF4-FFF2-40B4-BE49-F238E27FC236}">
                <a16:creationId xmlns:a16="http://schemas.microsoft.com/office/drawing/2014/main" id="{00000000-0008-0000-0100-000005000000}"/>
              </a:ext>
            </a:extLst>
          </xdr:cNvPr>
          <xdr:cNvSpPr/>
        </xdr:nvSpPr>
        <xdr:spPr>
          <a:xfrm>
            <a:off x="4077970" y="2638043"/>
            <a:ext cx="42143" cy="189937"/>
          </a:xfrm>
          <a:prstGeom prst="rect">
            <a:avLst/>
          </a:prstGeom>
          <a:ln>
            <a:noFill/>
          </a:ln>
        </xdr:spPr>
        <xdr:txBody>
          <a:bodyPr vert="horz" wrap="square" lIns="0" tIns="0" rIns="0" bIns="0" rtlCol="0">
            <a:noAutofit/>
          </a:bodyPr>
          <a:lstStyle/>
          <a:p>
            <a:pPr>
              <a:lnSpc>
                <a:spcPct val="107000"/>
              </a:lnSpc>
              <a:spcAft>
                <a:spcPts val="800"/>
              </a:spcAft>
            </a:pPr>
            <a:r>
              <a:rPr lang="es-ES" sz="1100">
                <a:solidFill>
                  <a:srgbClr val="000000"/>
                </a:solidFill>
                <a:effectLst/>
                <a:latin typeface="Calibri" panose="020F0502020204030204" pitchFamily="34" charset="0"/>
                <a:ea typeface="Calibri" panose="020F0502020204030204" pitchFamily="34" charset="0"/>
              </a:rPr>
              <a:t> </a:t>
            </a:r>
          </a:p>
        </xdr:txBody>
      </xdr:sp>
      <xdr:pic>
        <xdr:nvPicPr>
          <xdr:cNvPr id="6" name="Picture 8">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a:stretch>
            <a:fillRect/>
          </a:stretch>
        </xdr:blipFill>
        <xdr:spPr>
          <a:xfrm>
            <a:off x="0" y="0"/>
            <a:ext cx="4069587" cy="2734946"/>
          </a:xfrm>
          <a:prstGeom prst="rect">
            <a:avLst/>
          </a:prstGeom>
        </xdr:spPr>
      </xdr:pic>
      <xdr:sp macro="" textlink="">
        <xdr:nvSpPr>
          <xdr:cNvPr id="7" name="Shape 9">
            <a:extLst>
              <a:ext uri="{FF2B5EF4-FFF2-40B4-BE49-F238E27FC236}">
                <a16:creationId xmlns:a16="http://schemas.microsoft.com/office/drawing/2014/main" id="{00000000-0008-0000-0100-000007000000}"/>
              </a:ext>
            </a:extLst>
          </xdr:cNvPr>
          <xdr:cNvSpPr/>
        </xdr:nvSpPr>
        <xdr:spPr>
          <a:xfrm>
            <a:off x="2098040" y="721995"/>
            <a:ext cx="480060" cy="411480"/>
          </a:xfrm>
          <a:custGeom>
            <a:avLst/>
            <a:gdLst/>
            <a:ahLst/>
            <a:cxnLst/>
            <a:rect l="0" t="0" r="0" b="0"/>
            <a:pathLst>
              <a:path w="480060" h="411480">
                <a:moveTo>
                  <a:pt x="240030" y="0"/>
                </a:moveTo>
                <a:cubicBezTo>
                  <a:pt x="372618" y="0"/>
                  <a:pt x="480060" y="92075"/>
                  <a:pt x="480060" y="205739"/>
                </a:cubicBezTo>
                <a:cubicBezTo>
                  <a:pt x="480060" y="319405"/>
                  <a:pt x="372618" y="411480"/>
                  <a:pt x="240030" y="411480"/>
                </a:cubicBezTo>
                <a:cubicBezTo>
                  <a:pt x="107442" y="411480"/>
                  <a:pt x="0" y="319405"/>
                  <a:pt x="0" y="205739"/>
                </a:cubicBezTo>
                <a:cubicBezTo>
                  <a:pt x="0" y="92075"/>
                  <a:pt x="107442" y="0"/>
                  <a:pt x="240030" y="0"/>
                </a:cubicBezTo>
                <a:close/>
              </a:path>
            </a:pathLst>
          </a:custGeom>
          <a:ln w="0" cap="flat">
            <a:miter lim="127000"/>
          </a:ln>
        </xdr:spPr>
        <xdr:style>
          <a:lnRef idx="0">
            <a:srgbClr val="000000">
              <a:alpha val="0"/>
            </a:srgbClr>
          </a:lnRef>
          <a:fillRef idx="1">
            <a:srgbClr val="5B9BD5"/>
          </a:fillRef>
          <a:effectRef idx="0">
            <a:scrgbClr r="0" g="0" b="0"/>
          </a:effectRef>
          <a:fontRef idx="none"/>
        </xdr:style>
        <xdr:txBody>
          <a:bodyPr wrap="square"/>
          <a:lstStyle/>
          <a:p>
            <a:endParaRPr lang="es-ES"/>
          </a:p>
        </xdr:txBody>
      </xdr:sp>
      <xdr:sp macro="" textlink="">
        <xdr:nvSpPr>
          <xdr:cNvPr id="8" name="Shape 10">
            <a:extLst>
              <a:ext uri="{FF2B5EF4-FFF2-40B4-BE49-F238E27FC236}">
                <a16:creationId xmlns:a16="http://schemas.microsoft.com/office/drawing/2014/main" id="{00000000-0008-0000-0100-000008000000}"/>
              </a:ext>
            </a:extLst>
          </xdr:cNvPr>
          <xdr:cNvSpPr/>
        </xdr:nvSpPr>
        <xdr:spPr>
          <a:xfrm>
            <a:off x="2098040" y="721995"/>
            <a:ext cx="480060" cy="411480"/>
          </a:xfrm>
          <a:custGeom>
            <a:avLst/>
            <a:gdLst/>
            <a:ahLst/>
            <a:cxnLst/>
            <a:rect l="0" t="0" r="0" b="0"/>
            <a:pathLst>
              <a:path w="480060" h="411480">
                <a:moveTo>
                  <a:pt x="0" y="205739"/>
                </a:moveTo>
                <a:cubicBezTo>
                  <a:pt x="0" y="92075"/>
                  <a:pt x="107442" y="0"/>
                  <a:pt x="240030" y="0"/>
                </a:cubicBezTo>
                <a:cubicBezTo>
                  <a:pt x="372618" y="0"/>
                  <a:pt x="480060" y="92075"/>
                  <a:pt x="480060" y="205739"/>
                </a:cubicBezTo>
                <a:cubicBezTo>
                  <a:pt x="480060" y="319405"/>
                  <a:pt x="372618" y="411480"/>
                  <a:pt x="240030" y="411480"/>
                </a:cubicBezTo>
                <a:cubicBezTo>
                  <a:pt x="107442" y="411480"/>
                  <a:pt x="0" y="319405"/>
                  <a:pt x="0" y="205739"/>
                </a:cubicBezTo>
                <a:close/>
              </a:path>
            </a:pathLst>
          </a:custGeom>
          <a:ln w="12700" cap="flat">
            <a:miter lim="127000"/>
          </a:ln>
        </xdr:spPr>
        <xdr:style>
          <a:lnRef idx="1">
            <a:srgbClr val="41719C"/>
          </a:lnRef>
          <a:fillRef idx="0">
            <a:srgbClr val="000000">
              <a:alpha val="0"/>
            </a:srgbClr>
          </a:fillRef>
          <a:effectRef idx="0">
            <a:scrgbClr r="0" g="0" b="0"/>
          </a:effectRef>
          <a:fontRef idx="none"/>
        </xdr:style>
        <xdr:txBody>
          <a:bodyPr wrap="square"/>
          <a:lstStyle/>
          <a:p>
            <a:endParaRPr lang="es-ES"/>
          </a:p>
        </xdr:txBody>
      </xdr:sp>
      <xdr:sp macro="" textlink="">
        <xdr:nvSpPr>
          <xdr:cNvPr id="9" name="Rectangle 11">
            <a:extLst>
              <a:ext uri="{FF2B5EF4-FFF2-40B4-BE49-F238E27FC236}">
                <a16:creationId xmlns:a16="http://schemas.microsoft.com/office/drawing/2014/main" id="{00000000-0008-0000-0100-000009000000}"/>
              </a:ext>
            </a:extLst>
          </xdr:cNvPr>
          <xdr:cNvSpPr/>
        </xdr:nvSpPr>
        <xdr:spPr>
          <a:xfrm>
            <a:off x="2267203" y="845393"/>
            <a:ext cx="224441" cy="208270"/>
          </a:xfrm>
          <a:prstGeom prst="rect">
            <a:avLst/>
          </a:prstGeom>
          <a:ln>
            <a:noFill/>
          </a:ln>
        </xdr:spPr>
        <xdr:txBody>
          <a:bodyPr vert="horz" wrap="square" lIns="0" tIns="0" rIns="0" bIns="0" rtlCol="0">
            <a:noAutofit/>
          </a:bodyPr>
          <a:lstStyle/>
          <a:p>
            <a:pPr>
              <a:lnSpc>
                <a:spcPct val="107000"/>
              </a:lnSpc>
              <a:spcAft>
                <a:spcPts val="800"/>
              </a:spcAft>
            </a:pPr>
            <a:r>
              <a:rPr lang="es-ES" sz="1100" b="1">
                <a:solidFill>
                  <a:srgbClr val="FFFFFF"/>
                </a:solidFill>
                <a:effectLst/>
                <a:latin typeface="Calibri" panose="020F0502020204030204" pitchFamily="34" charset="0"/>
                <a:ea typeface="Calibri" panose="020F0502020204030204" pitchFamily="34" charset="0"/>
              </a:rPr>
              <a:t>19</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10" name="Rectangle 12">
            <a:extLst>
              <a:ext uri="{FF2B5EF4-FFF2-40B4-BE49-F238E27FC236}">
                <a16:creationId xmlns:a16="http://schemas.microsoft.com/office/drawing/2014/main" id="{00000000-0008-0000-0100-00000A000000}"/>
              </a:ext>
            </a:extLst>
          </xdr:cNvPr>
          <xdr:cNvSpPr/>
        </xdr:nvSpPr>
        <xdr:spPr>
          <a:xfrm>
            <a:off x="2408936" y="833094"/>
            <a:ext cx="50673" cy="224380"/>
          </a:xfrm>
          <a:prstGeom prst="rect">
            <a:avLst/>
          </a:prstGeom>
          <a:ln>
            <a:noFill/>
          </a:ln>
        </xdr:spPr>
        <xdr:txBody>
          <a:bodyPr vert="horz" wrap="square" lIns="0" tIns="0" rIns="0" bIns="0" rtlCol="0">
            <a:noAutofit/>
          </a:bodyPr>
          <a:lstStyle/>
          <a:p>
            <a:pPr>
              <a:lnSpc>
                <a:spcPct val="107000"/>
              </a:lnSpc>
              <a:spcAft>
                <a:spcPts val="800"/>
              </a:spcAft>
            </a:pPr>
            <a:r>
              <a:rPr lang="es-ES" sz="1200">
                <a:solidFill>
                  <a:srgbClr val="FFFFFF"/>
                </a:solidFill>
                <a:effectLst/>
                <a:latin typeface="Times New Roman" panose="02020603050405020304" pitchFamily="18" charset="0"/>
                <a:ea typeface="Times New Roman" panose="02020603050405020304" pitchFamily="18" charset="0"/>
              </a:rPr>
              <a:t> </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11" name="Shape 13">
            <a:extLst>
              <a:ext uri="{FF2B5EF4-FFF2-40B4-BE49-F238E27FC236}">
                <a16:creationId xmlns:a16="http://schemas.microsoft.com/office/drawing/2014/main" id="{00000000-0008-0000-0100-00000B000000}"/>
              </a:ext>
            </a:extLst>
          </xdr:cNvPr>
          <xdr:cNvSpPr/>
        </xdr:nvSpPr>
        <xdr:spPr>
          <a:xfrm>
            <a:off x="3712845" y="213359"/>
            <a:ext cx="330835" cy="339090"/>
          </a:xfrm>
          <a:custGeom>
            <a:avLst/>
            <a:gdLst/>
            <a:ahLst/>
            <a:cxnLst/>
            <a:rect l="0" t="0" r="0" b="0"/>
            <a:pathLst>
              <a:path w="330835" h="339090">
                <a:moveTo>
                  <a:pt x="165481" y="0"/>
                </a:moveTo>
                <a:cubicBezTo>
                  <a:pt x="256794" y="0"/>
                  <a:pt x="330835" y="75947"/>
                  <a:pt x="330835" y="169545"/>
                </a:cubicBezTo>
                <a:cubicBezTo>
                  <a:pt x="330835" y="263144"/>
                  <a:pt x="256794" y="339090"/>
                  <a:pt x="165481" y="339090"/>
                </a:cubicBezTo>
                <a:cubicBezTo>
                  <a:pt x="74041" y="339090"/>
                  <a:pt x="0" y="263144"/>
                  <a:pt x="0" y="169545"/>
                </a:cubicBezTo>
                <a:cubicBezTo>
                  <a:pt x="0" y="75947"/>
                  <a:pt x="74041" y="0"/>
                  <a:pt x="165481" y="0"/>
                </a:cubicBezTo>
                <a:close/>
              </a:path>
            </a:pathLst>
          </a:custGeom>
          <a:ln w="0" cap="flat">
            <a:miter lim="127000"/>
          </a:ln>
        </xdr:spPr>
        <xdr:style>
          <a:lnRef idx="0">
            <a:srgbClr val="000000">
              <a:alpha val="0"/>
            </a:srgbClr>
          </a:lnRef>
          <a:fillRef idx="1">
            <a:srgbClr val="5B9BD5"/>
          </a:fillRef>
          <a:effectRef idx="0">
            <a:scrgbClr r="0" g="0" b="0"/>
          </a:effectRef>
          <a:fontRef idx="none"/>
        </xdr:style>
        <xdr:txBody>
          <a:bodyPr wrap="square"/>
          <a:lstStyle/>
          <a:p>
            <a:endParaRPr lang="es-ES"/>
          </a:p>
        </xdr:txBody>
      </xdr:sp>
      <xdr:sp macro="" textlink="">
        <xdr:nvSpPr>
          <xdr:cNvPr id="12" name="Shape 14">
            <a:extLst>
              <a:ext uri="{FF2B5EF4-FFF2-40B4-BE49-F238E27FC236}">
                <a16:creationId xmlns:a16="http://schemas.microsoft.com/office/drawing/2014/main" id="{00000000-0008-0000-0100-00000C000000}"/>
              </a:ext>
            </a:extLst>
          </xdr:cNvPr>
          <xdr:cNvSpPr/>
        </xdr:nvSpPr>
        <xdr:spPr>
          <a:xfrm>
            <a:off x="3712845" y="213359"/>
            <a:ext cx="330835" cy="339090"/>
          </a:xfrm>
          <a:custGeom>
            <a:avLst/>
            <a:gdLst/>
            <a:ahLst/>
            <a:cxnLst/>
            <a:rect l="0" t="0" r="0" b="0"/>
            <a:pathLst>
              <a:path w="330835" h="339090">
                <a:moveTo>
                  <a:pt x="0" y="169545"/>
                </a:moveTo>
                <a:cubicBezTo>
                  <a:pt x="0" y="75947"/>
                  <a:pt x="74041" y="0"/>
                  <a:pt x="165481" y="0"/>
                </a:cubicBezTo>
                <a:cubicBezTo>
                  <a:pt x="256794" y="0"/>
                  <a:pt x="330835" y="75947"/>
                  <a:pt x="330835" y="169545"/>
                </a:cubicBezTo>
                <a:cubicBezTo>
                  <a:pt x="330835" y="263144"/>
                  <a:pt x="256794" y="339090"/>
                  <a:pt x="165481" y="339090"/>
                </a:cubicBezTo>
                <a:cubicBezTo>
                  <a:pt x="74041" y="339090"/>
                  <a:pt x="0" y="263144"/>
                  <a:pt x="0" y="169545"/>
                </a:cubicBezTo>
                <a:close/>
              </a:path>
            </a:pathLst>
          </a:custGeom>
          <a:ln w="12700" cap="flat">
            <a:miter lim="127000"/>
          </a:ln>
        </xdr:spPr>
        <xdr:style>
          <a:lnRef idx="1">
            <a:srgbClr val="41719C"/>
          </a:lnRef>
          <a:fillRef idx="0">
            <a:srgbClr val="000000">
              <a:alpha val="0"/>
            </a:srgbClr>
          </a:fillRef>
          <a:effectRef idx="0">
            <a:scrgbClr r="0" g="0" b="0"/>
          </a:effectRef>
          <a:fontRef idx="none"/>
        </xdr:style>
        <xdr:txBody>
          <a:bodyPr wrap="square"/>
          <a:lstStyle/>
          <a:p>
            <a:endParaRPr lang="es-ES"/>
          </a:p>
        </xdr:txBody>
      </xdr:sp>
      <xdr:sp macro="" textlink="">
        <xdr:nvSpPr>
          <xdr:cNvPr id="13" name="Rectangle 15">
            <a:extLst>
              <a:ext uri="{FF2B5EF4-FFF2-40B4-BE49-F238E27FC236}">
                <a16:creationId xmlns:a16="http://schemas.microsoft.com/office/drawing/2014/main" id="{00000000-0008-0000-0100-00000D000000}"/>
              </a:ext>
            </a:extLst>
          </xdr:cNvPr>
          <xdr:cNvSpPr/>
        </xdr:nvSpPr>
        <xdr:spPr>
          <a:xfrm>
            <a:off x="3860038" y="342518"/>
            <a:ext cx="94544" cy="189937"/>
          </a:xfrm>
          <a:prstGeom prst="rect">
            <a:avLst/>
          </a:prstGeom>
          <a:ln>
            <a:noFill/>
          </a:ln>
        </xdr:spPr>
        <xdr:txBody>
          <a:bodyPr vert="horz" wrap="square" lIns="0" tIns="0" rIns="0" bIns="0" rtlCol="0">
            <a:noAutofit/>
          </a:bodyPr>
          <a:lstStyle/>
          <a:p>
            <a:pPr>
              <a:lnSpc>
                <a:spcPct val="107000"/>
              </a:lnSpc>
              <a:spcAft>
                <a:spcPts val="800"/>
              </a:spcAft>
            </a:pPr>
            <a:r>
              <a:rPr lang="es-ES" sz="1100" b="1">
                <a:solidFill>
                  <a:srgbClr val="FFFFFF"/>
                </a:solidFill>
                <a:effectLst/>
                <a:latin typeface="Calibri" panose="020F0502020204030204" pitchFamily="34" charset="0"/>
                <a:ea typeface="Calibri" panose="020F0502020204030204" pitchFamily="34" charset="0"/>
              </a:rPr>
              <a:t>3</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14" name="Rectangle 16">
            <a:extLst>
              <a:ext uri="{FF2B5EF4-FFF2-40B4-BE49-F238E27FC236}">
                <a16:creationId xmlns:a16="http://schemas.microsoft.com/office/drawing/2014/main" id="{00000000-0008-0000-0100-00000E000000}"/>
              </a:ext>
            </a:extLst>
          </xdr:cNvPr>
          <xdr:cNvSpPr/>
        </xdr:nvSpPr>
        <xdr:spPr>
          <a:xfrm>
            <a:off x="3930142" y="311886"/>
            <a:ext cx="50673" cy="224380"/>
          </a:xfrm>
          <a:prstGeom prst="rect">
            <a:avLst/>
          </a:prstGeom>
          <a:ln>
            <a:noFill/>
          </a:ln>
        </xdr:spPr>
        <xdr:txBody>
          <a:bodyPr vert="horz" wrap="square" lIns="0" tIns="0" rIns="0" bIns="0" rtlCol="0">
            <a:noAutofit/>
          </a:bodyPr>
          <a:lstStyle/>
          <a:p>
            <a:pPr>
              <a:lnSpc>
                <a:spcPct val="107000"/>
              </a:lnSpc>
              <a:spcAft>
                <a:spcPts val="800"/>
              </a:spcAft>
            </a:pPr>
            <a:r>
              <a:rPr lang="es-ES" sz="1200">
                <a:solidFill>
                  <a:srgbClr val="FFFFFF"/>
                </a:solidFill>
                <a:effectLst/>
                <a:latin typeface="Times New Roman" panose="02020603050405020304" pitchFamily="18" charset="0"/>
                <a:ea typeface="Times New Roman" panose="02020603050405020304" pitchFamily="18" charset="0"/>
              </a:rPr>
              <a:t> </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15" name="Shape 17">
            <a:extLst>
              <a:ext uri="{FF2B5EF4-FFF2-40B4-BE49-F238E27FC236}">
                <a16:creationId xmlns:a16="http://schemas.microsoft.com/office/drawing/2014/main" id="{00000000-0008-0000-0100-00000F000000}"/>
              </a:ext>
            </a:extLst>
          </xdr:cNvPr>
          <xdr:cNvSpPr/>
        </xdr:nvSpPr>
        <xdr:spPr>
          <a:xfrm>
            <a:off x="323850" y="1658620"/>
            <a:ext cx="368300" cy="346075"/>
          </a:xfrm>
          <a:custGeom>
            <a:avLst/>
            <a:gdLst/>
            <a:ahLst/>
            <a:cxnLst/>
            <a:rect l="0" t="0" r="0" b="0"/>
            <a:pathLst>
              <a:path w="368300" h="346075">
                <a:moveTo>
                  <a:pt x="184150" y="0"/>
                </a:moveTo>
                <a:cubicBezTo>
                  <a:pt x="285877" y="0"/>
                  <a:pt x="368300" y="77470"/>
                  <a:pt x="368300" y="173100"/>
                </a:cubicBezTo>
                <a:cubicBezTo>
                  <a:pt x="368300" y="268605"/>
                  <a:pt x="285877" y="346075"/>
                  <a:pt x="184150" y="346075"/>
                </a:cubicBezTo>
                <a:cubicBezTo>
                  <a:pt x="82423" y="346075"/>
                  <a:pt x="0" y="268605"/>
                  <a:pt x="0" y="173100"/>
                </a:cubicBezTo>
                <a:cubicBezTo>
                  <a:pt x="0" y="77470"/>
                  <a:pt x="82423" y="0"/>
                  <a:pt x="184150" y="0"/>
                </a:cubicBezTo>
                <a:close/>
              </a:path>
            </a:pathLst>
          </a:custGeom>
          <a:ln w="0" cap="flat">
            <a:miter lim="127000"/>
          </a:ln>
        </xdr:spPr>
        <xdr:style>
          <a:lnRef idx="0">
            <a:srgbClr val="000000">
              <a:alpha val="0"/>
            </a:srgbClr>
          </a:lnRef>
          <a:fillRef idx="1">
            <a:srgbClr val="5B9BD5"/>
          </a:fillRef>
          <a:effectRef idx="0">
            <a:scrgbClr r="0" g="0" b="0"/>
          </a:effectRef>
          <a:fontRef idx="none"/>
        </xdr:style>
        <xdr:txBody>
          <a:bodyPr wrap="square"/>
          <a:lstStyle/>
          <a:p>
            <a:endParaRPr lang="es-ES"/>
          </a:p>
        </xdr:txBody>
      </xdr:sp>
      <xdr:sp macro="" textlink="">
        <xdr:nvSpPr>
          <xdr:cNvPr id="16" name="Shape 18">
            <a:extLst>
              <a:ext uri="{FF2B5EF4-FFF2-40B4-BE49-F238E27FC236}">
                <a16:creationId xmlns:a16="http://schemas.microsoft.com/office/drawing/2014/main" id="{00000000-0008-0000-0100-000010000000}"/>
              </a:ext>
            </a:extLst>
          </xdr:cNvPr>
          <xdr:cNvSpPr/>
        </xdr:nvSpPr>
        <xdr:spPr>
          <a:xfrm>
            <a:off x="323850" y="1658620"/>
            <a:ext cx="368300" cy="346075"/>
          </a:xfrm>
          <a:custGeom>
            <a:avLst/>
            <a:gdLst/>
            <a:ahLst/>
            <a:cxnLst/>
            <a:rect l="0" t="0" r="0" b="0"/>
            <a:pathLst>
              <a:path w="368300" h="346075">
                <a:moveTo>
                  <a:pt x="0" y="173100"/>
                </a:moveTo>
                <a:cubicBezTo>
                  <a:pt x="0" y="77470"/>
                  <a:pt x="82423" y="0"/>
                  <a:pt x="184150" y="0"/>
                </a:cubicBezTo>
                <a:cubicBezTo>
                  <a:pt x="285877" y="0"/>
                  <a:pt x="368300" y="77470"/>
                  <a:pt x="368300" y="173100"/>
                </a:cubicBezTo>
                <a:cubicBezTo>
                  <a:pt x="368300" y="268605"/>
                  <a:pt x="285877" y="346075"/>
                  <a:pt x="184150" y="346075"/>
                </a:cubicBezTo>
                <a:cubicBezTo>
                  <a:pt x="82423" y="346075"/>
                  <a:pt x="0" y="268605"/>
                  <a:pt x="0" y="173100"/>
                </a:cubicBezTo>
                <a:close/>
              </a:path>
            </a:pathLst>
          </a:custGeom>
          <a:ln w="12700" cap="flat">
            <a:miter lim="127000"/>
          </a:ln>
        </xdr:spPr>
        <xdr:style>
          <a:lnRef idx="1">
            <a:srgbClr val="41719C"/>
          </a:lnRef>
          <a:fillRef idx="0">
            <a:srgbClr val="000000">
              <a:alpha val="0"/>
            </a:srgbClr>
          </a:fillRef>
          <a:effectRef idx="0">
            <a:scrgbClr r="0" g="0" b="0"/>
          </a:effectRef>
          <a:fontRef idx="none"/>
        </xdr:style>
        <xdr:txBody>
          <a:bodyPr wrap="square"/>
          <a:lstStyle/>
          <a:p>
            <a:endParaRPr lang="es-ES"/>
          </a:p>
        </xdr:txBody>
      </xdr:sp>
      <xdr:sp macro="" textlink="">
        <xdr:nvSpPr>
          <xdr:cNvPr id="17" name="Rectangle 19">
            <a:extLst>
              <a:ext uri="{FF2B5EF4-FFF2-40B4-BE49-F238E27FC236}">
                <a16:creationId xmlns:a16="http://schemas.microsoft.com/office/drawing/2014/main" id="{00000000-0008-0000-0100-000011000000}"/>
              </a:ext>
            </a:extLst>
          </xdr:cNvPr>
          <xdr:cNvSpPr/>
        </xdr:nvSpPr>
        <xdr:spPr>
          <a:xfrm>
            <a:off x="476123" y="1788794"/>
            <a:ext cx="94544" cy="189937"/>
          </a:xfrm>
          <a:prstGeom prst="rect">
            <a:avLst/>
          </a:prstGeom>
          <a:ln>
            <a:noFill/>
          </a:ln>
        </xdr:spPr>
        <xdr:txBody>
          <a:bodyPr vert="horz" wrap="square" lIns="0" tIns="0" rIns="0" bIns="0" rtlCol="0">
            <a:noAutofit/>
          </a:bodyPr>
          <a:lstStyle/>
          <a:p>
            <a:pPr>
              <a:lnSpc>
                <a:spcPct val="107000"/>
              </a:lnSpc>
              <a:spcAft>
                <a:spcPts val="800"/>
              </a:spcAft>
            </a:pPr>
            <a:r>
              <a:rPr lang="es-ES" sz="1100" b="1">
                <a:solidFill>
                  <a:srgbClr val="FFFFFF"/>
                </a:solidFill>
                <a:effectLst/>
                <a:latin typeface="Calibri" panose="020F0502020204030204" pitchFamily="34" charset="0"/>
                <a:ea typeface="Calibri" panose="020F0502020204030204" pitchFamily="34" charset="0"/>
              </a:rPr>
              <a:t>2</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18" name="Rectangle 20">
            <a:extLst>
              <a:ext uri="{FF2B5EF4-FFF2-40B4-BE49-F238E27FC236}">
                <a16:creationId xmlns:a16="http://schemas.microsoft.com/office/drawing/2014/main" id="{00000000-0008-0000-0100-000012000000}"/>
              </a:ext>
            </a:extLst>
          </xdr:cNvPr>
          <xdr:cNvSpPr/>
        </xdr:nvSpPr>
        <xdr:spPr>
          <a:xfrm>
            <a:off x="546227" y="1758162"/>
            <a:ext cx="50673" cy="224380"/>
          </a:xfrm>
          <a:prstGeom prst="rect">
            <a:avLst/>
          </a:prstGeom>
          <a:ln>
            <a:noFill/>
          </a:ln>
        </xdr:spPr>
        <xdr:txBody>
          <a:bodyPr vert="horz" wrap="square" lIns="0" tIns="0" rIns="0" bIns="0" rtlCol="0">
            <a:noAutofit/>
          </a:bodyPr>
          <a:lstStyle/>
          <a:p>
            <a:pPr>
              <a:lnSpc>
                <a:spcPct val="107000"/>
              </a:lnSpc>
              <a:spcAft>
                <a:spcPts val="800"/>
              </a:spcAft>
            </a:pPr>
            <a:r>
              <a:rPr lang="es-ES" sz="1200">
                <a:solidFill>
                  <a:srgbClr val="FFFFFF"/>
                </a:solidFill>
                <a:effectLst/>
                <a:latin typeface="Times New Roman" panose="02020603050405020304" pitchFamily="18" charset="0"/>
                <a:ea typeface="Times New Roman" panose="02020603050405020304" pitchFamily="18" charset="0"/>
              </a:rPr>
              <a:t> </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19" name="Shape 21">
            <a:extLst>
              <a:ext uri="{FF2B5EF4-FFF2-40B4-BE49-F238E27FC236}">
                <a16:creationId xmlns:a16="http://schemas.microsoft.com/office/drawing/2014/main" id="{00000000-0008-0000-0100-000013000000}"/>
              </a:ext>
            </a:extLst>
          </xdr:cNvPr>
          <xdr:cNvSpPr/>
        </xdr:nvSpPr>
        <xdr:spPr>
          <a:xfrm>
            <a:off x="431165" y="2270760"/>
            <a:ext cx="308610" cy="338455"/>
          </a:xfrm>
          <a:custGeom>
            <a:avLst/>
            <a:gdLst/>
            <a:ahLst/>
            <a:cxnLst/>
            <a:rect l="0" t="0" r="0" b="0"/>
            <a:pathLst>
              <a:path w="308610" h="338455">
                <a:moveTo>
                  <a:pt x="154305" y="0"/>
                </a:moveTo>
                <a:cubicBezTo>
                  <a:pt x="239522" y="0"/>
                  <a:pt x="308610" y="75819"/>
                  <a:pt x="308610" y="169291"/>
                </a:cubicBezTo>
                <a:cubicBezTo>
                  <a:pt x="308610" y="262636"/>
                  <a:pt x="239522" y="338455"/>
                  <a:pt x="154305" y="338455"/>
                </a:cubicBezTo>
                <a:cubicBezTo>
                  <a:pt x="69088" y="338455"/>
                  <a:pt x="0" y="262636"/>
                  <a:pt x="0" y="169291"/>
                </a:cubicBezTo>
                <a:cubicBezTo>
                  <a:pt x="0" y="75819"/>
                  <a:pt x="69088" y="0"/>
                  <a:pt x="154305" y="0"/>
                </a:cubicBezTo>
                <a:close/>
              </a:path>
            </a:pathLst>
          </a:custGeom>
          <a:ln w="0" cap="flat">
            <a:miter lim="127000"/>
          </a:ln>
        </xdr:spPr>
        <xdr:style>
          <a:lnRef idx="0">
            <a:srgbClr val="000000">
              <a:alpha val="0"/>
            </a:srgbClr>
          </a:lnRef>
          <a:fillRef idx="1">
            <a:srgbClr val="5B9BD5"/>
          </a:fillRef>
          <a:effectRef idx="0">
            <a:scrgbClr r="0" g="0" b="0"/>
          </a:effectRef>
          <a:fontRef idx="none"/>
        </xdr:style>
        <xdr:txBody>
          <a:bodyPr wrap="square"/>
          <a:lstStyle/>
          <a:p>
            <a:endParaRPr lang="es-ES"/>
          </a:p>
        </xdr:txBody>
      </xdr:sp>
      <xdr:sp macro="" textlink="">
        <xdr:nvSpPr>
          <xdr:cNvPr id="20" name="Shape 22">
            <a:extLst>
              <a:ext uri="{FF2B5EF4-FFF2-40B4-BE49-F238E27FC236}">
                <a16:creationId xmlns:a16="http://schemas.microsoft.com/office/drawing/2014/main" id="{00000000-0008-0000-0100-000014000000}"/>
              </a:ext>
            </a:extLst>
          </xdr:cNvPr>
          <xdr:cNvSpPr/>
        </xdr:nvSpPr>
        <xdr:spPr>
          <a:xfrm>
            <a:off x="431165" y="2270760"/>
            <a:ext cx="308610" cy="338455"/>
          </a:xfrm>
          <a:custGeom>
            <a:avLst/>
            <a:gdLst/>
            <a:ahLst/>
            <a:cxnLst/>
            <a:rect l="0" t="0" r="0" b="0"/>
            <a:pathLst>
              <a:path w="308610" h="338455">
                <a:moveTo>
                  <a:pt x="0" y="169291"/>
                </a:moveTo>
                <a:cubicBezTo>
                  <a:pt x="0" y="75819"/>
                  <a:pt x="69088" y="0"/>
                  <a:pt x="154305" y="0"/>
                </a:cubicBezTo>
                <a:cubicBezTo>
                  <a:pt x="239522" y="0"/>
                  <a:pt x="308610" y="75819"/>
                  <a:pt x="308610" y="169291"/>
                </a:cubicBezTo>
                <a:cubicBezTo>
                  <a:pt x="308610" y="262636"/>
                  <a:pt x="239522" y="338455"/>
                  <a:pt x="154305" y="338455"/>
                </a:cubicBezTo>
                <a:cubicBezTo>
                  <a:pt x="69088" y="338455"/>
                  <a:pt x="0" y="262636"/>
                  <a:pt x="0" y="169291"/>
                </a:cubicBezTo>
                <a:close/>
              </a:path>
            </a:pathLst>
          </a:custGeom>
          <a:ln w="12700" cap="flat">
            <a:miter lim="127000"/>
          </a:ln>
        </xdr:spPr>
        <xdr:style>
          <a:lnRef idx="1">
            <a:srgbClr val="41719C"/>
          </a:lnRef>
          <a:fillRef idx="0">
            <a:srgbClr val="000000">
              <a:alpha val="0"/>
            </a:srgbClr>
          </a:fillRef>
          <a:effectRef idx="0">
            <a:scrgbClr r="0" g="0" b="0"/>
          </a:effectRef>
          <a:fontRef idx="none"/>
        </xdr:style>
        <xdr:txBody>
          <a:bodyPr wrap="square"/>
          <a:lstStyle/>
          <a:p>
            <a:endParaRPr lang="es-ES"/>
          </a:p>
        </xdr:txBody>
      </xdr:sp>
      <xdr:sp macro="" textlink="">
        <xdr:nvSpPr>
          <xdr:cNvPr id="21" name="Rectangle 23">
            <a:extLst>
              <a:ext uri="{FF2B5EF4-FFF2-40B4-BE49-F238E27FC236}">
                <a16:creationId xmlns:a16="http://schemas.microsoft.com/office/drawing/2014/main" id="{00000000-0008-0000-0100-000015000000}"/>
              </a:ext>
            </a:extLst>
          </xdr:cNvPr>
          <xdr:cNvSpPr/>
        </xdr:nvSpPr>
        <xdr:spPr>
          <a:xfrm>
            <a:off x="573659" y="2399690"/>
            <a:ext cx="94749" cy="190350"/>
          </a:xfrm>
          <a:prstGeom prst="rect">
            <a:avLst/>
          </a:prstGeom>
          <a:ln>
            <a:noFill/>
          </a:ln>
        </xdr:spPr>
        <xdr:txBody>
          <a:bodyPr vert="horz" wrap="square" lIns="0" tIns="0" rIns="0" bIns="0" rtlCol="0">
            <a:noAutofit/>
          </a:bodyPr>
          <a:lstStyle/>
          <a:p>
            <a:pPr>
              <a:lnSpc>
                <a:spcPct val="107000"/>
              </a:lnSpc>
              <a:spcAft>
                <a:spcPts val="800"/>
              </a:spcAft>
            </a:pPr>
            <a:r>
              <a:rPr lang="es-ES" sz="1100" b="1">
                <a:solidFill>
                  <a:srgbClr val="FFFFFF"/>
                </a:solidFill>
                <a:effectLst/>
                <a:latin typeface="Calibri" panose="020F0502020204030204" pitchFamily="34" charset="0"/>
                <a:ea typeface="Calibri" panose="020F0502020204030204" pitchFamily="34" charset="0"/>
              </a:rPr>
              <a:t>1</a:t>
            </a:r>
            <a:endParaRPr lang="es-ES" sz="1100">
              <a:solidFill>
                <a:srgbClr val="000000"/>
              </a:solidFill>
              <a:effectLst/>
              <a:latin typeface="Calibri" panose="020F0502020204030204" pitchFamily="34" charset="0"/>
              <a:ea typeface="Calibri" panose="020F0502020204030204" pitchFamily="34" charset="0"/>
            </a:endParaRPr>
          </a:p>
        </xdr:txBody>
      </xdr:sp>
      <xdr:sp macro="" textlink="">
        <xdr:nvSpPr>
          <xdr:cNvPr id="22" name="Rectangle 24">
            <a:extLst>
              <a:ext uri="{FF2B5EF4-FFF2-40B4-BE49-F238E27FC236}">
                <a16:creationId xmlns:a16="http://schemas.microsoft.com/office/drawing/2014/main" id="{00000000-0008-0000-0100-000016000000}"/>
              </a:ext>
            </a:extLst>
          </xdr:cNvPr>
          <xdr:cNvSpPr/>
        </xdr:nvSpPr>
        <xdr:spPr>
          <a:xfrm>
            <a:off x="643763" y="2369286"/>
            <a:ext cx="50673" cy="224380"/>
          </a:xfrm>
          <a:prstGeom prst="rect">
            <a:avLst/>
          </a:prstGeom>
          <a:ln>
            <a:noFill/>
          </a:ln>
        </xdr:spPr>
        <xdr:txBody>
          <a:bodyPr vert="horz" wrap="square" lIns="0" tIns="0" rIns="0" bIns="0" rtlCol="0">
            <a:noAutofit/>
          </a:bodyPr>
          <a:lstStyle/>
          <a:p>
            <a:pPr>
              <a:lnSpc>
                <a:spcPct val="107000"/>
              </a:lnSpc>
              <a:spcAft>
                <a:spcPts val="800"/>
              </a:spcAft>
            </a:pPr>
            <a:r>
              <a:rPr lang="es-ES" sz="1200">
                <a:solidFill>
                  <a:srgbClr val="FFFFFF"/>
                </a:solidFill>
                <a:effectLst/>
                <a:latin typeface="Times New Roman" panose="02020603050405020304" pitchFamily="18" charset="0"/>
                <a:ea typeface="Times New Roman" panose="02020603050405020304" pitchFamily="18" charset="0"/>
              </a:rPr>
              <a:t> </a:t>
            </a:r>
            <a:endParaRPr lang="es-ES" sz="1100">
              <a:solidFill>
                <a:srgbClr val="000000"/>
              </a:solidFill>
              <a:effectLst/>
              <a:latin typeface="Calibri" panose="020F0502020204030204" pitchFamily="34" charset="0"/>
              <a:ea typeface="Calibri" panose="020F0502020204030204" pitchFamily="34" charset="0"/>
            </a:endParaRPr>
          </a:p>
        </xdr:txBody>
      </xdr:sp>
    </xdr:grpSp>
    <xdr:clientData/>
  </xdr:twoCellAnchor>
</xdr:wsDr>
</file>

<file path=xl/drawings/drawing20.xml><?xml version="1.0" encoding="utf-8"?>
<xdr:wsDr xmlns:xdr="http://schemas.openxmlformats.org/drawingml/2006/spreadsheetDrawing" xmlns:a="http://schemas.openxmlformats.org/drawingml/2006/main">
  <xdr:oneCellAnchor>
    <xdr:from>
      <xdr:col>0</xdr:col>
      <xdr:colOff>0</xdr:colOff>
      <xdr:row>7</xdr:row>
      <xdr:rowOff>8283</xdr:rowOff>
    </xdr:from>
    <xdr:ext cx="5597769" cy="3685760"/>
    <xdr:graphicFrame macro="">
      <xdr:nvGraphicFramePr>
        <xdr:cNvPr id="2" name="Gráfico 2">
          <a:extLst>
            <a:ext uri="{FF2B5EF4-FFF2-40B4-BE49-F238E27FC236}">
              <a16:creationId xmlns:a16="http://schemas.microsoft.com/office/drawing/2014/main" id="{0E3C6F26-2307-46F3-B6BB-FA28497145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275760</xdr:colOff>
      <xdr:row>0</xdr:row>
      <xdr:rowOff>68040</xdr:rowOff>
    </xdr:from>
    <xdr:to>
      <xdr:col>13</xdr:col>
      <xdr:colOff>4680</xdr:colOff>
      <xdr:row>11</xdr:row>
      <xdr:rowOff>128160</xdr:rowOff>
    </xdr:to>
    <xdr:graphicFrame macro="">
      <xdr:nvGraphicFramePr>
        <xdr:cNvPr id="30" name="Gráfico 2">
          <a:extLst>
            <a:ext uri="{FF2B5EF4-FFF2-40B4-BE49-F238E27FC236}">
              <a16:creationId xmlns:a16="http://schemas.microsoft.com/office/drawing/2014/main" id="{00000000-0008-0000-30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215280</xdr:colOff>
      <xdr:row>13</xdr:row>
      <xdr:rowOff>115200</xdr:rowOff>
    </xdr:from>
    <xdr:to>
      <xdr:col>12</xdr:col>
      <xdr:colOff>411480</xdr:colOff>
      <xdr:row>25</xdr:row>
      <xdr:rowOff>53640</xdr:rowOff>
    </xdr:to>
    <xdr:graphicFrame macro="">
      <xdr:nvGraphicFramePr>
        <xdr:cNvPr id="31" name="Gráfico 3">
          <a:extLst>
            <a:ext uri="{FF2B5EF4-FFF2-40B4-BE49-F238E27FC236}">
              <a16:creationId xmlns:a16="http://schemas.microsoft.com/office/drawing/2014/main" id="{00000000-0008-0000-30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279720</xdr:colOff>
      <xdr:row>31</xdr:row>
      <xdr:rowOff>77400</xdr:rowOff>
    </xdr:from>
    <xdr:to>
      <xdr:col>13</xdr:col>
      <xdr:colOff>47880</xdr:colOff>
      <xdr:row>47</xdr:row>
      <xdr:rowOff>28800</xdr:rowOff>
    </xdr:to>
    <xdr:graphicFrame macro="">
      <xdr:nvGraphicFramePr>
        <xdr:cNvPr id="32" name="Gráfico 5">
          <a:extLst>
            <a:ext uri="{FF2B5EF4-FFF2-40B4-BE49-F238E27FC236}">
              <a16:creationId xmlns:a16="http://schemas.microsoft.com/office/drawing/2014/main" id="{00000000-0008-0000-3000-00002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184680</xdr:colOff>
      <xdr:row>50</xdr:row>
      <xdr:rowOff>67680</xdr:rowOff>
    </xdr:from>
    <xdr:to>
      <xdr:col>12</xdr:col>
      <xdr:colOff>411480</xdr:colOff>
      <xdr:row>63</xdr:row>
      <xdr:rowOff>155160</xdr:rowOff>
    </xdr:to>
    <xdr:graphicFrame macro="">
      <xdr:nvGraphicFramePr>
        <xdr:cNvPr id="33" name="Gráfico 6">
          <a:extLst>
            <a:ext uri="{FF2B5EF4-FFF2-40B4-BE49-F238E27FC236}">
              <a16:creationId xmlns:a16="http://schemas.microsoft.com/office/drawing/2014/main" id="{00000000-0008-0000-3000-00002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345600</xdr:colOff>
      <xdr:row>70</xdr:row>
      <xdr:rowOff>77400</xdr:rowOff>
    </xdr:from>
    <xdr:to>
      <xdr:col>13</xdr:col>
      <xdr:colOff>135000</xdr:colOff>
      <xdr:row>84</xdr:row>
      <xdr:rowOff>152280</xdr:rowOff>
    </xdr:to>
    <xdr:graphicFrame macro="">
      <xdr:nvGraphicFramePr>
        <xdr:cNvPr id="34" name="Gráfico 7">
          <a:extLst>
            <a:ext uri="{FF2B5EF4-FFF2-40B4-BE49-F238E27FC236}">
              <a16:creationId xmlns:a16="http://schemas.microsoft.com/office/drawing/2014/main" id="{00000000-0008-0000-3000-00002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376560</xdr:colOff>
      <xdr:row>91</xdr:row>
      <xdr:rowOff>20160</xdr:rowOff>
    </xdr:from>
    <xdr:to>
      <xdr:col>13</xdr:col>
      <xdr:colOff>124560</xdr:colOff>
      <xdr:row>106</xdr:row>
      <xdr:rowOff>60840</xdr:rowOff>
    </xdr:to>
    <xdr:graphicFrame macro="">
      <xdr:nvGraphicFramePr>
        <xdr:cNvPr id="35" name="Gráfico 8">
          <a:extLst>
            <a:ext uri="{FF2B5EF4-FFF2-40B4-BE49-F238E27FC236}">
              <a16:creationId xmlns:a16="http://schemas.microsoft.com/office/drawing/2014/main" id="{00000000-0008-0000-3000-00002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11</xdr:col>
      <xdr:colOff>60840</xdr:colOff>
      <xdr:row>23</xdr:row>
      <xdr:rowOff>68040</xdr:rowOff>
    </xdr:from>
    <xdr:to>
      <xdr:col>21</xdr:col>
      <xdr:colOff>162000</xdr:colOff>
      <xdr:row>36</xdr:row>
      <xdr:rowOff>56160</xdr:rowOff>
    </xdr:to>
    <xdr:graphicFrame macro="">
      <xdr:nvGraphicFramePr>
        <xdr:cNvPr id="36" name="Gráfico 2">
          <a:extLst>
            <a:ext uri="{FF2B5EF4-FFF2-40B4-BE49-F238E27FC236}">
              <a16:creationId xmlns:a16="http://schemas.microsoft.com/office/drawing/2014/main" id="{00000000-0008-0000-3100-00002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54000</xdr:colOff>
      <xdr:row>43</xdr:row>
      <xdr:rowOff>39960</xdr:rowOff>
    </xdr:from>
    <xdr:to>
      <xdr:col>8</xdr:col>
      <xdr:colOff>212040</xdr:colOff>
      <xdr:row>56</xdr:row>
      <xdr:rowOff>131760</xdr:rowOff>
    </xdr:to>
    <xdr:graphicFrame macro="">
      <xdr:nvGraphicFramePr>
        <xdr:cNvPr id="37" name="Gráfico 3">
          <a:extLst>
            <a:ext uri="{FF2B5EF4-FFF2-40B4-BE49-F238E27FC236}">
              <a16:creationId xmlns:a16="http://schemas.microsoft.com/office/drawing/2014/main" id="{00000000-0008-0000-3100-00002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23580</xdr:colOff>
      <xdr:row>15</xdr:row>
      <xdr:rowOff>114300</xdr:rowOff>
    </xdr:from>
    <xdr:to>
      <xdr:col>11</xdr:col>
      <xdr:colOff>137160</xdr:colOff>
      <xdr:row>41</xdr:row>
      <xdr:rowOff>144780</xdr:rowOff>
    </xdr:to>
    <xdr:graphicFrame macro="">
      <xdr:nvGraphicFramePr>
        <xdr:cNvPr id="2" name="Gráfico 4">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330120</xdr:colOff>
      <xdr:row>0</xdr:row>
      <xdr:rowOff>111240</xdr:rowOff>
    </xdr:from>
    <xdr:to>
      <xdr:col>1</xdr:col>
      <xdr:colOff>514080</xdr:colOff>
      <xdr:row>2</xdr:row>
      <xdr:rowOff>116280</xdr:rowOff>
    </xdr:to>
    <xdr:sp macro="" textlink="">
      <xdr:nvSpPr>
        <xdr:cNvPr id="3" name="CustomShape 1">
          <a:extLst>
            <a:ext uri="{FF2B5EF4-FFF2-40B4-BE49-F238E27FC236}">
              <a16:creationId xmlns:a16="http://schemas.microsoft.com/office/drawing/2014/main" id="{00000000-0008-0000-0300-000003000000}"/>
            </a:ext>
          </a:extLst>
        </xdr:cNvPr>
        <xdr:cNvSpPr/>
      </xdr:nvSpPr>
      <xdr:spPr>
        <a:xfrm>
          <a:off x="2016000" y="111240"/>
          <a:ext cx="183960" cy="366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21614</xdr:colOff>
      <xdr:row>14</xdr:row>
      <xdr:rowOff>5715</xdr:rowOff>
    </xdr:from>
    <xdr:to>
      <xdr:col>10</xdr:col>
      <xdr:colOff>19049</xdr:colOff>
      <xdr:row>33</xdr:row>
      <xdr:rowOff>0</xdr:rowOff>
    </xdr:to>
    <xdr:graphicFrame macro="">
      <xdr:nvGraphicFramePr>
        <xdr:cNvPr id="3" name="Gráfico 1026">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253440</xdr:colOff>
      <xdr:row>36</xdr:row>
      <xdr:rowOff>65940</xdr:rowOff>
    </xdr:from>
    <xdr:to>
      <xdr:col>9</xdr:col>
      <xdr:colOff>373380</xdr:colOff>
      <xdr:row>55</xdr:row>
      <xdr:rowOff>106680</xdr:rowOff>
    </xdr:to>
    <xdr:graphicFrame macro="">
      <xdr:nvGraphicFramePr>
        <xdr:cNvPr id="4" name="Gráfico 1027">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692160</xdr:colOff>
      <xdr:row>23</xdr:row>
      <xdr:rowOff>10470</xdr:rowOff>
    </xdr:from>
    <xdr:to>
      <xdr:col>7</xdr:col>
      <xdr:colOff>605760</xdr:colOff>
      <xdr:row>39</xdr:row>
      <xdr:rowOff>129930</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23</xdr:row>
      <xdr:rowOff>10948</xdr:rowOff>
    </xdr:from>
    <xdr:to>
      <xdr:col>13</xdr:col>
      <xdr:colOff>1</xdr:colOff>
      <xdr:row>55</xdr:row>
      <xdr:rowOff>10948</xdr:rowOff>
    </xdr:to>
    <xdr:graphicFrame macro="">
      <xdr:nvGraphicFramePr>
        <xdr:cNvPr id="7" name="Gráfico 2">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6</xdr:row>
      <xdr:rowOff>180974</xdr:rowOff>
    </xdr:from>
    <xdr:to>
      <xdr:col>16</xdr:col>
      <xdr:colOff>9524</xdr:colOff>
      <xdr:row>28</xdr:row>
      <xdr:rowOff>180974</xdr:rowOff>
    </xdr:to>
    <xdr:graphicFrame macro="">
      <xdr:nvGraphicFramePr>
        <xdr:cNvPr id="8" name="Gráfico 3">
          <a:extLst>
            <a:ext uri="{FF2B5EF4-FFF2-40B4-BE49-F238E27FC236}">
              <a16:creationId xmlns:a16="http://schemas.microsoft.com/office/drawing/2014/main" id="{00000000-0008-0000-0B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0.14137</cdr:x>
      <cdr:y>0.91322</cdr:y>
    </cdr:from>
    <cdr:to>
      <cdr:x>0.27266</cdr:x>
      <cdr:y>0.97197</cdr:y>
    </cdr:to>
    <cdr:sp macro="" textlink="">
      <cdr:nvSpPr>
        <cdr:cNvPr id="2" name="CuadroTexto 1"/>
        <cdr:cNvSpPr txBox="1"/>
      </cdr:nvSpPr>
      <cdr:spPr>
        <a:xfrm xmlns:a="http://schemas.openxmlformats.org/drawingml/2006/main">
          <a:off x="927120" y="3608340"/>
          <a:ext cx="861060" cy="2321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ES" sz="1100"/>
            <a:t>Públics-SNS</a:t>
          </a:r>
        </a:p>
      </cdr:txBody>
    </cdr:sp>
  </cdr:relSizeAnchor>
  <cdr:relSizeAnchor xmlns:cdr="http://schemas.openxmlformats.org/drawingml/2006/chartDrawing">
    <cdr:from>
      <cdr:x>0.46553</cdr:x>
      <cdr:y>0.91154</cdr:y>
    </cdr:from>
    <cdr:to>
      <cdr:x>0.59682</cdr:x>
      <cdr:y>0.9703</cdr:y>
    </cdr:to>
    <cdr:sp macro="" textlink="">
      <cdr:nvSpPr>
        <cdr:cNvPr id="3" name="CuadroTexto 1"/>
        <cdr:cNvSpPr txBox="1"/>
      </cdr:nvSpPr>
      <cdr:spPr>
        <a:xfrm xmlns:a="http://schemas.openxmlformats.org/drawingml/2006/main">
          <a:off x="3053080" y="3601720"/>
          <a:ext cx="861060" cy="2321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1100"/>
            <a:t>Privats</a:t>
          </a:r>
        </a:p>
      </cdr:txBody>
    </cdr:sp>
  </cdr:relSizeAnchor>
  <cdr:relSizeAnchor xmlns:cdr="http://schemas.openxmlformats.org/drawingml/2006/chartDrawing">
    <cdr:from>
      <cdr:x>0.80015</cdr:x>
      <cdr:y>0.91154</cdr:y>
    </cdr:from>
    <cdr:to>
      <cdr:x>0.93145</cdr:x>
      <cdr:y>0.9703</cdr:y>
    </cdr:to>
    <cdr:sp macro="" textlink="">
      <cdr:nvSpPr>
        <cdr:cNvPr id="4" name="CuadroTexto 1"/>
        <cdr:cNvSpPr txBox="1"/>
      </cdr:nvSpPr>
      <cdr:spPr>
        <a:xfrm xmlns:a="http://schemas.openxmlformats.org/drawingml/2006/main">
          <a:off x="5247640" y="3601720"/>
          <a:ext cx="861060" cy="2321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1100"/>
            <a:t>Total</a:t>
          </a:r>
        </a:p>
      </cdr:txBody>
    </cdr:sp>
  </cdr:relSizeAnchor>
</c:userShapes>
</file>

<file path=xl/drawings/drawing9.xml><?xml version="1.0" encoding="utf-8"?>
<xdr:wsDr xmlns:xdr="http://schemas.openxmlformats.org/drawingml/2006/spreadsheetDrawing" xmlns:a="http://schemas.openxmlformats.org/drawingml/2006/main">
  <xdr:twoCellAnchor>
    <xdr:from>
      <xdr:col>5</xdr:col>
      <xdr:colOff>9526</xdr:colOff>
      <xdr:row>3</xdr:row>
      <xdr:rowOff>9525</xdr:rowOff>
    </xdr:from>
    <xdr:to>
      <xdr:col>11</xdr:col>
      <xdr:colOff>9526</xdr:colOff>
      <xdr:row>17</xdr:row>
      <xdr:rowOff>180975</xdr:rowOff>
    </xdr:to>
    <xdr:graphicFrame macro="">
      <xdr:nvGraphicFramePr>
        <xdr:cNvPr id="2" name="6 Gráfico">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2FA87-2962-45F5-AAED-8CF012AD3253}">
  <sheetPr>
    <tabColor rgb="FF92D050"/>
  </sheetPr>
  <dimension ref="A2:K42"/>
  <sheetViews>
    <sheetView tabSelected="1" workbookViewId="0">
      <selection activeCell="D5" sqref="D5:K5"/>
    </sheetView>
  </sheetViews>
  <sheetFormatPr baseColWidth="10" defaultColWidth="11.25" defaultRowHeight="14.25"/>
  <cols>
    <col min="11" max="11" width="46.25" customWidth="1"/>
  </cols>
  <sheetData>
    <row r="2" spans="1:11">
      <c r="A2" s="335"/>
      <c r="B2" s="406" t="s">
        <v>756</v>
      </c>
      <c r="C2" s="406"/>
      <c r="D2" s="406"/>
      <c r="E2" s="406"/>
      <c r="F2" s="406"/>
      <c r="G2" s="406"/>
      <c r="H2" s="336"/>
      <c r="I2" s="336"/>
      <c r="J2" s="336"/>
      <c r="K2" s="336"/>
    </row>
    <row r="3" spans="1:11">
      <c r="A3" s="336"/>
      <c r="B3" s="336"/>
      <c r="C3" s="336"/>
      <c r="D3" s="336"/>
      <c r="E3" s="336"/>
      <c r="F3" s="336"/>
      <c r="G3" s="336"/>
      <c r="H3" s="336"/>
      <c r="I3" s="336"/>
      <c r="J3" s="336"/>
      <c r="K3" s="336"/>
    </row>
    <row r="4" spans="1:11">
      <c r="A4" s="412" t="s">
        <v>570</v>
      </c>
      <c r="B4" s="412"/>
      <c r="C4" s="412"/>
      <c r="D4" s="412"/>
      <c r="E4" s="412"/>
      <c r="F4" s="412"/>
      <c r="G4" s="412"/>
      <c r="H4" s="412"/>
      <c r="I4" s="412"/>
      <c r="J4" s="412"/>
      <c r="K4" s="412"/>
    </row>
    <row r="5" spans="1:11">
      <c r="A5" s="403" t="s">
        <v>530</v>
      </c>
      <c r="B5" s="404"/>
      <c r="C5" s="405"/>
      <c r="D5" s="407" t="s">
        <v>571</v>
      </c>
      <c r="E5" s="407"/>
      <c r="F5" s="407"/>
      <c r="G5" s="407"/>
      <c r="H5" s="407"/>
      <c r="I5" s="407"/>
      <c r="J5" s="407"/>
      <c r="K5" s="407"/>
    </row>
    <row r="6" spans="1:11">
      <c r="A6" s="403" t="s">
        <v>531</v>
      </c>
      <c r="B6" s="404"/>
      <c r="C6" s="405"/>
      <c r="D6" s="407" t="s">
        <v>580</v>
      </c>
      <c r="E6" s="407"/>
      <c r="F6" s="407"/>
      <c r="G6" s="407"/>
      <c r="H6" s="407"/>
      <c r="I6" s="407"/>
      <c r="J6" s="407"/>
      <c r="K6" s="407"/>
    </row>
    <row r="7" spans="1:11">
      <c r="A7" s="403" t="s">
        <v>532</v>
      </c>
      <c r="B7" s="404"/>
      <c r="C7" s="405"/>
      <c r="D7" s="407" t="s">
        <v>582</v>
      </c>
      <c r="E7" s="407"/>
      <c r="F7" s="407"/>
      <c r="G7" s="407"/>
      <c r="H7" s="407"/>
      <c r="I7" s="407"/>
      <c r="J7" s="407"/>
      <c r="K7" s="407"/>
    </row>
    <row r="8" spans="1:11">
      <c r="A8" s="403" t="s">
        <v>537</v>
      </c>
      <c r="B8" s="404"/>
      <c r="C8" s="405"/>
      <c r="D8" s="407" t="s">
        <v>583</v>
      </c>
      <c r="E8" s="407"/>
      <c r="F8" s="407"/>
      <c r="G8" s="407"/>
      <c r="H8" s="407"/>
      <c r="I8" s="407"/>
      <c r="J8" s="407"/>
      <c r="K8" s="407"/>
    </row>
    <row r="9" spans="1:11">
      <c r="A9" s="403" t="s">
        <v>538</v>
      </c>
      <c r="B9" s="404"/>
      <c r="C9" s="405"/>
      <c r="D9" s="407" t="s">
        <v>584</v>
      </c>
      <c r="E9" s="407"/>
      <c r="F9" s="407"/>
      <c r="G9" s="407"/>
      <c r="H9" s="407"/>
      <c r="I9" s="407"/>
      <c r="J9" s="407"/>
      <c r="K9" s="407"/>
    </row>
    <row r="10" spans="1:11">
      <c r="A10" s="403" t="s">
        <v>541</v>
      </c>
      <c r="B10" s="404"/>
      <c r="C10" s="405"/>
      <c r="D10" s="407" t="s">
        <v>572</v>
      </c>
      <c r="E10" s="407"/>
      <c r="F10" s="407"/>
      <c r="G10" s="407"/>
      <c r="H10" s="407"/>
      <c r="I10" s="407"/>
      <c r="J10" s="407"/>
      <c r="K10" s="407"/>
    </row>
    <row r="11" spans="1:11">
      <c r="A11" s="403" t="s">
        <v>549</v>
      </c>
      <c r="B11" s="404"/>
      <c r="C11" s="405"/>
      <c r="D11" s="407" t="s">
        <v>573</v>
      </c>
      <c r="E11" s="407"/>
      <c r="F11" s="407"/>
      <c r="G11" s="407"/>
      <c r="H11" s="407"/>
      <c r="I11" s="407"/>
      <c r="J11" s="407"/>
      <c r="K11" s="407"/>
    </row>
    <row r="12" spans="1:11">
      <c r="A12" s="403" t="s">
        <v>550</v>
      </c>
      <c r="B12" s="404"/>
      <c r="C12" s="405"/>
      <c r="D12" s="407" t="s">
        <v>551</v>
      </c>
      <c r="E12" s="407"/>
      <c r="F12" s="407"/>
      <c r="G12" s="407"/>
      <c r="H12" s="407"/>
      <c r="I12" s="407"/>
      <c r="J12" s="407"/>
      <c r="K12" s="407"/>
    </row>
    <row r="13" spans="1:11">
      <c r="A13" s="403" t="s">
        <v>553</v>
      </c>
      <c r="B13" s="404"/>
      <c r="C13" s="405"/>
      <c r="D13" s="407" t="s">
        <v>585</v>
      </c>
      <c r="E13" s="407"/>
      <c r="F13" s="407"/>
      <c r="G13" s="407"/>
      <c r="H13" s="407"/>
      <c r="I13" s="407"/>
      <c r="J13" s="407"/>
      <c r="K13" s="407"/>
    </row>
    <row r="14" spans="1:11">
      <c r="A14" s="403" t="s">
        <v>554</v>
      </c>
      <c r="B14" s="404"/>
      <c r="C14" s="405"/>
      <c r="D14" s="407" t="s">
        <v>586</v>
      </c>
      <c r="E14" s="407"/>
      <c r="F14" s="407"/>
      <c r="G14" s="407"/>
      <c r="H14" s="407"/>
      <c r="I14" s="407"/>
      <c r="J14" s="407"/>
      <c r="K14" s="407"/>
    </row>
    <row r="15" spans="1:11">
      <c r="A15" s="403" t="s">
        <v>555</v>
      </c>
      <c r="B15" s="404"/>
      <c r="C15" s="405"/>
      <c r="D15" s="407" t="s">
        <v>581</v>
      </c>
      <c r="E15" s="407"/>
      <c r="F15" s="407"/>
      <c r="G15" s="407"/>
      <c r="H15" s="407"/>
      <c r="I15" s="407"/>
      <c r="J15" s="407"/>
      <c r="K15" s="407"/>
    </row>
    <row r="16" spans="1:11">
      <c r="A16" s="403" t="s">
        <v>556</v>
      </c>
      <c r="B16" s="404"/>
      <c r="C16" s="405"/>
      <c r="D16" s="407" t="s">
        <v>574</v>
      </c>
      <c r="E16" s="407"/>
      <c r="F16" s="407"/>
      <c r="G16" s="407"/>
      <c r="H16" s="407"/>
      <c r="I16" s="407"/>
      <c r="J16" s="407"/>
      <c r="K16" s="407"/>
    </row>
    <row r="17" spans="1:11">
      <c r="A17" s="403" t="s">
        <v>533</v>
      </c>
      <c r="B17" s="404"/>
      <c r="C17" s="405"/>
      <c r="D17" s="407" t="s">
        <v>587</v>
      </c>
      <c r="E17" s="407"/>
      <c r="F17" s="407"/>
      <c r="G17" s="407"/>
      <c r="H17" s="407"/>
      <c r="I17" s="407"/>
      <c r="J17" s="407"/>
      <c r="K17" s="407"/>
    </row>
    <row r="18" spans="1:11">
      <c r="A18" s="403" t="s">
        <v>534</v>
      </c>
      <c r="B18" s="404"/>
      <c r="C18" s="405"/>
      <c r="D18" s="408" t="s">
        <v>588</v>
      </c>
      <c r="E18" s="407"/>
      <c r="F18" s="407"/>
      <c r="G18" s="407"/>
      <c r="H18" s="407"/>
      <c r="I18" s="407"/>
      <c r="J18" s="407"/>
      <c r="K18" s="407"/>
    </row>
    <row r="19" spans="1:11">
      <c r="A19" s="403" t="s">
        <v>535</v>
      </c>
      <c r="B19" s="404"/>
      <c r="C19" s="405"/>
      <c r="D19" s="408" t="s">
        <v>589</v>
      </c>
      <c r="E19" s="407"/>
      <c r="F19" s="407"/>
      <c r="G19" s="407"/>
      <c r="H19" s="407"/>
      <c r="I19" s="407"/>
      <c r="J19" s="407"/>
      <c r="K19" s="407"/>
    </row>
    <row r="20" spans="1:11">
      <c r="A20" s="403" t="s">
        <v>536</v>
      </c>
      <c r="B20" s="404"/>
      <c r="C20" s="405"/>
      <c r="D20" s="407" t="s">
        <v>590</v>
      </c>
      <c r="E20" s="407"/>
      <c r="F20" s="407"/>
      <c r="G20" s="407"/>
      <c r="H20" s="407"/>
      <c r="I20" s="407"/>
      <c r="J20" s="407"/>
      <c r="K20" s="407"/>
    </row>
    <row r="21" spans="1:11">
      <c r="A21" s="403" t="s">
        <v>539</v>
      </c>
      <c r="B21" s="404"/>
      <c r="C21" s="405"/>
      <c r="D21" s="408" t="s">
        <v>591</v>
      </c>
      <c r="E21" s="407"/>
      <c r="F21" s="407"/>
      <c r="G21" s="407"/>
      <c r="H21" s="407"/>
      <c r="I21" s="407"/>
      <c r="J21" s="407"/>
      <c r="K21" s="407"/>
    </row>
    <row r="22" spans="1:11">
      <c r="A22" s="403" t="s">
        <v>540</v>
      </c>
      <c r="B22" s="404"/>
      <c r="C22" s="405"/>
      <c r="D22" s="408" t="s">
        <v>592</v>
      </c>
      <c r="E22" s="407"/>
      <c r="F22" s="407"/>
      <c r="G22" s="407"/>
      <c r="H22" s="407"/>
      <c r="I22" s="407"/>
      <c r="J22" s="407"/>
      <c r="K22" s="407"/>
    </row>
    <row r="23" spans="1:11">
      <c r="A23" s="403" t="s">
        <v>542</v>
      </c>
      <c r="B23" s="404"/>
      <c r="C23" s="405"/>
      <c r="D23" s="408" t="s">
        <v>575</v>
      </c>
      <c r="E23" s="407"/>
      <c r="F23" s="407"/>
      <c r="G23" s="407"/>
      <c r="H23" s="407"/>
      <c r="I23" s="407"/>
      <c r="J23" s="407"/>
      <c r="K23" s="407"/>
    </row>
    <row r="24" spans="1:11">
      <c r="A24" s="403" t="s">
        <v>543</v>
      </c>
      <c r="B24" s="404"/>
      <c r="C24" s="405"/>
      <c r="D24" s="407" t="s">
        <v>593</v>
      </c>
      <c r="E24" s="407"/>
      <c r="F24" s="407"/>
      <c r="G24" s="407"/>
      <c r="H24" s="407"/>
      <c r="I24" s="407"/>
      <c r="J24" s="407"/>
      <c r="K24" s="407"/>
    </row>
    <row r="25" spans="1:11">
      <c r="A25" s="403" t="s">
        <v>544</v>
      </c>
      <c r="B25" s="404"/>
      <c r="C25" s="405"/>
      <c r="D25" s="408" t="s">
        <v>757</v>
      </c>
      <c r="E25" s="407"/>
      <c r="F25" s="407"/>
      <c r="G25" s="407"/>
      <c r="H25" s="407"/>
      <c r="I25" s="407"/>
      <c r="J25" s="407"/>
      <c r="K25" s="407"/>
    </row>
    <row r="26" spans="1:11">
      <c r="A26" s="403" t="s">
        <v>545</v>
      </c>
      <c r="B26" s="404"/>
      <c r="C26" s="405"/>
      <c r="D26" s="407" t="s">
        <v>576</v>
      </c>
      <c r="E26" s="407"/>
      <c r="F26" s="407"/>
      <c r="G26" s="407"/>
      <c r="H26" s="407"/>
      <c r="I26" s="407"/>
      <c r="J26" s="407"/>
      <c r="K26" s="407"/>
    </row>
    <row r="27" spans="1:11">
      <c r="A27" s="403" t="s">
        <v>547</v>
      </c>
      <c r="B27" s="404"/>
      <c r="C27" s="405"/>
      <c r="D27" s="408" t="s">
        <v>577</v>
      </c>
      <c r="E27" s="407"/>
      <c r="F27" s="407"/>
      <c r="G27" s="407"/>
      <c r="H27" s="407"/>
      <c r="I27" s="407"/>
      <c r="J27" s="407"/>
      <c r="K27" s="407"/>
    </row>
    <row r="28" spans="1:11">
      <c r="A28" s="403" t="s">
        <v>548</v>
      </c>
      <c r="B28" s="404"/>
      <c r="C28" s="405"/>
      <c r="D28" s="408" t="s">
        <v>546</v>
      </c>
      <c r="E28" s="407"/>
      <c r="F28" s="407"/>
      <c r="G28" s="407"/>
      <c r="H28" s="407"/>
      <c r="I28" s="407"/>
      <c r="J28" s="407"/>
      <c r="K28" s="407"/>
    </row>
    <row r="29" spans="1:11">
      <c r="A29" s="403" t="s">
        <v>569</v>
      </c>
      <c r="B29" s="404"/>
      <c r="C29" s="405"/>
      <c r="D29" s="408" t="s">
        <v>594</v>
      </c>
      <c r="E29" s="407"/>
      <c r="F29" s="407"/>
      <c r="G29" s="407"/>
      <c r="H29" s="407"/>
      <c r="I29" s="407"/>
      <c r="J29" s="407"/>
      <c r="K29" s="407"/>
    </row>
    <row r="30" spans="1:11">
      <c r="A30" s="403" t="s">
        <v>552</v>
      </c>
      <c r="B30" s="404"/>
      <c r="C30" s="405"/>
      <c r="D30" s="408" t="s">
        <v>595</v>
      </c>
      <c r="E30" s="407"/>
      <c r="F30" s="407"/>
      <c r="G30" s="407"/>
      <c r="H30" s="407"/>
      <c r="I30" s="407"/>
      <c r="J30" s="407"/>
      <c r="K30" s="407"/>
    </row>
    <row r="31" spans="1:11">
      <c r="A31" s="403" t="s">
        <v>557</v>
      </c>
      <c r="B31" s="404"/>
      <c r="C31" s="405"/>
      <c r="D31" s="408" t="s">
        <v>578</v>
      </c>
      <c r="E31" s="407"/>
      <c r="F31" s="407"/>
      <c r="G31" s="407"/>
      <c r="H31" s="407"/>
      <c r="I31" s="407"/>
      <c r="J31" s="407"/>
      <c r="K31" s="407"/>
    </row>
    <row r="32" spans="1:11">
      <c r="A32" s="403" t="s">
        <v>558</v>
      </c>
      <c r="B32" s="404"/>
      <c r="C32" s="405"/>
      <c r="D32" s="408" t="s">
        <v>596</v>
      </c>
      <c r="E32" s="407"/>
      <c r="F32" s="407"/>
      <c r="G32" s="407"/>
      <c r="H32" s="407"/>
      <c r="I32" s="407"/>
      <c r="J32" s="407"/>
      <c r="K32" s="407"/>
    </row>
    <row r="33" spans="1:11">
      <c r="A33" s="403" t="s">
        <v>559</v>
      </c>
      <c r="B33" s="404"/>
      <c r="C33" s="405"/>
      <c r="D33" s="407" t="s">
        <v>597</v>
      </c>
      <c r="E33" s="407"/>
      <c r="F33" s="407"/>
      <c r="G33" s="407"/>
      <c r="H33" s="407"/>
      <c r="I33" s="407"/>
      <c r="J33" s="407"/>
      <c r="K33" s="407"/>
    </row>
    <row r="34" spans="1:11">
      <c r="A34" s="403" t="s">
        <v>560</v>
      </c>
      <c r="B34" s="404"/>
      <c r="C34" s="405"/>
      <c r="D34" s="407" t="s">
        <v>582</v>
      </c>
      <c r="E34" s="407"/>
      <c r="F34" s="407"/>
      <c r="G34" s="407"/>
      <c r="H34" s="407"/>
      <c r="I34" s="407"/>
      <c r="J34" s="407"/>
      <c r="K34" s="407"/>
    </row>
    <row r="35" spans="1:11">
      <c r="A35" s="403" t="s">
        <v>561</v>
      </c>
      <c r="B35" s="404"/>
      <c r="C35" s="405"/>
      <c r="D35" s="407" t="s">
        <v>598</v>
      </c>
      <c r="E35" s="407"/>
      <c r="F35" s="407"/>
      <c r="G35" s="407"/>
      <c r="H35" s="407"/>
      <c r="I35" s="407"/>
      <c r="J35" s="407"/>
      <c r="K35" s="407"/>
    </row>
    <row r="36" spans="1:11">
      <c r="A36" s="403" t="s">
        <v>562</v>
      </c>
      <c r="B36" s="404"/>
      <c r="C36" s="405"/>
      <c r="D36" s="407" t="s">
        <v>599</v>
      </c>
      <c r="E36" s="407"/>
      <c r="F36" s="407"/>
      <c r="G36" s="407"/>
      <c r="H36" s="407"/>
      <c r="I36" s="407"/>
      <c r="J36" s="407"/>
      <c r="K36" s="407"/>
    </row>
    <row r="37" spans="1:11">
      <c r="A37" s="403" t="s">
        <v>563</v>
      </c>
      <c r="B37" s="404"/>
      <c r="C37" s="405"/>
      <c r="D37" s="407" t="s">
        <v>600</v>
      </c>
      <c r="E37" s="407"/>
      <c r="F37" s="407"/>
      <c r="G37" s="407"/>
      <c r="H37" s="407"/>
      <c r="I37" s="407"/>
      <c r="J37" s="407"/>
      <c r="K37" s="407"/>
    </row>
    <row r="38" spans="1:11">
      <c r="A38" s="403" t="s">
        <v>564</v>
      </c>
      <c r="B38" s="404"/>
      <c r="C38" s="405"/>
      <c r="D38" s="407" t="s">
        <v>601</v>
      </c>
      <c r="E38" s="407"/>
      <c r="F38" s="407"/>
      <c r="G38" s="407"/>
      <c r="H38" s="407"/>
      <c r="I38" s="407"/>
      <c r="J38" s="407"/>
      <c r="K38" s="407"/>
    </row>
    <row r="39" spans="1:11">
      <c r="A39" s="403" t="s">
        <v>565</v>
      </c>
      <c r="B39" s="404"/>
      <c r="C39" s="405"/>
      <c r="D39" s="407" t="s">
        <v>602</v>
      </c>
      <c r="E39" s="407"/>
      <c r="F39" s="407"/>
      <c r="G39" s="407"/>
      <c r="H39" s="407"/>
      <c r="I39" s="407"/>
      <c r="J39" s="407"/>
      <c r="K39" s="407"/>
    </row>
    <row r="40" spans="1:11">
      <c r="A40" s="403" t="s">
        <v>567</v>
      </c>
      <c r="B40" s="404"/>
      <c r="C40" s="405"/>
      <c r="D40" s="409" t="s">
        <v>579</v>
      </c>
      <c r="E40" s="410"/>
      <c r="F40" s="410"/>
      <c r="G40" s="410"/>
      <c r="H40" s="410"/>
      <c r="I40" s="410"/>
      <c r="J40" s="410"/>
      <c r="K40" s="411"/>
    </row>
    <row r="41" spans="1:11">
      <c r="A41" s="403" t="s">
        <v>568</v>
      </c>
      <c r="B41" s="404"/>
      <c r="C41" s="405"/>
      <c r="D41" s="409" t="s">
        <v>603</v>
      </c>
      <c r="E41" s="410"/>
      <c r="F41" s="410"/>
      <c r="G41" s="410"/>
      <c r="H41" s="410"/>
      <c r="I41" s="410"/>
      <c r="J41" s="410"/>
      <c r="K41" s="411"/>
    </row>
    <row r="42" spans="1:11">
      <c r="A42" s="403" t="s">
        <v>566</v>
      </c>
      <c r="B42" s="404"/>
      <c r="C42" s="405"/>
      <c r="D42" s="409" t="s">
        <v>604</v>
      </c>
      <c r="E42" s="410"/>
      <c r="F42" s="410"/>
      <c r="G42" s="410"/>
      <c r="H42" s="410"/>
      <c r="I42" s="410"/>
      <c r="J42" s="410"/>
      <c r="K42" s="411"/>
    </row>
  </sheetData>
  <mergeCells count="78">
    <mergeCell ref="A4:K4"/>
    <mergeCell ref="D5:K5"/>
    <mergeCell ref="D6:K6"/>
    <mergeCell ref="D7:K7"/>
    <mergeCell ref="D8:K8"/>
    <mergeCell ref="A5:C5"/>
    <mergeCell ref="A6:C6"/>
    <mergeCell ref="A7:C7"/>
    <mergeCell ref="A8:C8"/>
    <mergeCell ref="D15:K15"/>
    <mergeCell ref="D16:K16"/>
    <mergeCell ref="D17:K17"/>
    <mergeCell ref="D18:K18"/>
    <mergeCell ref="D9:K9"/>
    <mergeCell ref="D10:K10"/>
    <mergeCell ref="D11:K11"/>
    <mergeCell ref="D12:K12"/>
    <mergeCell ref="D13:K13"/>
    <mergeCell ref="D14:K14"/>
    <mergeCell ref="A9:C9"/>
    <mergeCell ref="A14:C14"/>
    <mergeCell ref="A15:C15"/>
    <mergeCell ref="A16:C16"/>
    <mergeCell ref="A17:C17"/>
    <mergeCell ref="A10:C10"/>
    <mergeCell ref="A11:C11"/>
    <mergeCell ref="A12:C12"/>
    <mergeCell ref="A13:C13"/>
    <mergeCell ref="D42:K42"/>
    <mergeCell ref="D39:K39"/>
    <mergeCell ref="D40:K40"/>
    <mergeCell ref="D41:K41"/>
    <mergeCell ref="D28:K28"/>
    <mergeCell ref="D29:K29"/>
    <mergeCell ref="D38:K38"/>
    <mergeCell ref="D34:K34"/>
    <mergeCell ref="D35:K35"/>
    <mergeCell ref="D36:K36"/>
    <mergeCell ref="D37:K37"/>
    <mergeCell ref="D30:K30"/>
    <mergeCell ref="D31:K31"/>
    <mergeCell ref="D32:K32"/>
    <mergeCell ref="D33:K33"/>
    <mergeCell ref="D19:K19"/>
    <mergeCell ref="D20:K20"/>
    <mergeCell ref="D21:K21"/>
    <mergeCell ref="D22:K22"/>
    <mergeCell ref="D23:K23"/>
    <mergeCell ref="D24:K24"/>
    <mergeCell ref="A26:C26"/>
    <mergeCell ref="A27:C27"/>
    <mergeCell ref="A28:C28"/>
    <mergeCell ref="A29:C29"/>
    <mergeCell ref="A25:C25"/>
    <mergeCell ref="D25:K25"/>
    <mergeCell ref="D26:K26"/>
    <mergeCell ref="D27:K27"/>
    <mergeCell ref="A18:C18"/>
    <mergeCell ref="A19:C19"/>
    <mergeCell ref="A20:C20"/>
    <mergeCell ref="A21:C21"/>
    <mergeCell ref="A22:C22"/>
    <mergeCell ref="A23:C23"/>
    <mergeCell ref="B2:G2"/>
    <mergeCell ref="A42:C42"/>
    <mergeCell ref="A37:C37"/>
    <mergeCell ref="A38:C38"/>
    <mergeCell ref="A39:C39"/>
    <mergeCell ref="A41:C41"/>
    <mergeCell ref="A34:C34"/>
    <mergeCell ref="A35:C35"/>
    <mergeCell ref="A36:C36"/>
    <mergeCell ref="A40:C40"/>
    <mergeCell ref="A30:C30"/>
    <mergeCell ref="A31:C31"/>
    <mergeCell ref="A32:C32"/>
    <mergeCell ref="A33:C33"/>
    <mergeCell ref="A24:C24"/>
  </mergeCells>
  <hyperlinks>
    <hyperlink ref="A5" location="'Q1'!A1" display="Quadre III-4.1. " xr:uid="{1D2F203D-7C52-4089-ABA1-9D15FF912D12}"/>
    <hyperlink ref="A6" location="'Q2'!A1" display="Quadre III-4.2." xr:uid="{A6568068-CC87-49D6-8A73-4C15CBEF29F7}"/>
    <hyperlink ref="A7" location="'Q3'!A1" display="Quadre III-4.3." xr:uid="{E0F8C115-867D-44B5-86E1-E7331BB37592}"/>
    <hyperlink ref="A34" location="'QA1'!A1" display="Quadre IIIA-4.1. " xr:uid="{61F3878B-42E6-40CB-B5B3-F8E8ED1A0185}"/>
    <hyperlink ref="A35" location="'QA2'!A1" display="Quadre IIIA-4.2." xr:uid="{EE5BF479-EDF0-4C40-8936-5A720BB2FDAA}"/>
    <hyperlink ref="A36" location="'QA3'!A1" display="Quadre IIIA-4.3. " xr:uid="{971DF1C3-71CD-437E-A4FC-079536474D5F}"/>
    <hyperlink ref="A37" location="'QA4'!A1" display="Quadre IIIA-4.4. " xr:uid="{DC9A1D37-5058-419D-8E3E-AE13E5A2A3FA}"/>
    <hyperlink ref="A38" location="'QA5'!A1" display="Quadre IIIA-4.5. " xr:uid="{34B9E4CB-E855-4EBA-92F4-440E1DB1A153}"/>
    <hyperlink ref="A39" location="'QA6'!A1" display="Quadre IIIA-4.6. " xr:uid="{D51BBCA1-D712-4F45-A139-4E304BD5157A}"/>
    <hyperlink ref="A8" location="'Q4'!A1" display="Quadre III-4.4. " xr:uid="{45858F85-8350-4EAE-8294-A1D7B3E165BF}"/>
    <hyperlink ref="A9" location="'Q5'!A1" display="Quadre III-4.5. " xr:uid="{48127D1B-E4F0-4533-8492-EDFAB26CBA4A}"/>
    <hyperlink ref="A10" location="'Q6'!A1" display="Quadre III-4.6. " xr:uid="{6EF745A7-5B87-49F9-9D15-FEE31E1486A9}"/>
    <hyperlink ref="A11" location="'Q7'!A1" display="Quadre III-4.7. " xr:uid="{BE2C1D45-9FD0-450C-9CB0-82A209051924}"/>
    <hyperlink ref="A12" location="'Q8'!A1" display="Quadre III-4.8." xr:uid="{C62E1692-C554-4E13-B79F-A0157259DF4B}"/>
    <hyperlink ref="A13" location="'Q9'!A1" display="Quadre III-4.9. " xr:uid="{F6DDCC1B-7047-44C9-9BAE-643E483ED17A}"/>
    <hyperlink ref="A14" location="'Q10'!A1" display="Quadre III-4.10. " xr:uid="{7BCFB125-FA86-419D-8844-08257125E144}"/>
    <hyperlink ref="A15" location="'Q11'!A1" display="Quadre III-4.11. " xr:uid="{E808478F-C573-4782-8111-88DA4F5D133E}"/>
    <hyperlink ref="A16" location="'Q12'!A1" display="Quadre III-4.12. " xr:uid="{622E97CC-4B88-494B-837F-0434919CAF9E}"/>
    <hyperlink ref="A17" location="'G1'!A1" display="Gràfic III-4.1. " xr:uid="{912C6530-7DBD-43CE-8B1E-C19BCD53318A}"/>
    <hyperlink ref="A18" location="'G2-G3'!A1" display="Gràfic III-4.2. " xr:uid="{CCC53B37-69DC-4B76-A1C0-0EA69C7FA935}"/>
    <hyperlink ref="A19" location="'G2-G3'!A1" display="Gràfic III-4.3. " xr:uid="{C87D24B9-2BD1-4F19-A6CA-AA8F2AC0B9F2}"/>
    <hyperlink ref="A20" location="'G4'!A1" display="Gràfic III-4.4. _x000a__x000a_" xr:uid="{7B1664CF-AA06-4F6C-8781-16A0A3BE8600}"/>
    <hyperlink ref="A21" location="'G5'!A1" display="Gràfic III-4.5. " xr:uid="{F08784C0-E6E1-43B0-95D3-08EBC38D72AC}"/>
    <hyperlink ref="A22" location="'G6'!A1" display="Gràfic III-4.6. " xr:uid="{54D1CAD9-4C6C-4A37-809F-CE0DA708ED36}"/>
    <hyperlink ref="A23" location="'G7'!A1" display="Gràfic III-4.7. " xr:uid="{0FC963F6-F859-467C-95E8-4272D5664EF2}"/>
    <hyperlink ref="A24" location="'G8'!A1" display="Gràfic III-4.8." xr:uid="{7F686B5A-6E57-457F-9887-91D07EF66B4E}"/>
    <hyperlink ref="A25" location="'G9'!A1" display="Gràfic III-4.9." xr:uid="{7786D6AC-8B0D-45EC-AD20-1B7C32471128}"/>
    <hyperlink ref="A26" location="'G10'!A1" display="Gràfic III-4.10." xr:uid="{5C521D81-849D-4255-9928-8F375ED57FBA}"/>
    <hyperlink ref="A27" location="'G11'!A1" display="Gràfic III-4.11." xr:uid="{22B9F49B-69B1-4100-A388-0578973D7701}"/>
    <hyperlink ref="A28" location="'G12'!A1" display="Gràfic III-4.12." xr:uid="{60D5C951-8349-4FEE-AC80-D76140E22A3E}"/>
    <hyperlink ref="A29" location="'G13a-b'!A1" display="Gràfic III-4.13a." xr:uid="{EA5153E7-7C82-4180-9C68-62DCA2B22F59}"/>
    <hyperlink ref="A30" location="'G14'!A1" display="Gràfic III-4.14." xr:uid="{EEE6B991-FEFF-4E7A-839B-128C0E985BE5}"/>
    <hyperlink ref="A31" location="'G15'!A1" display="Gràfic III-4.15." xr:uid="{B776B34E-48E8-4B67-8DAE-68432AD0F473}"/>
    <hyperlink ref="A32" location="'G16'!A1" display="Gràfic III-4.16." xr:uid="{558CC9C4-C800-4825-A5C8-089C47F648A0}"/>
    <hyperlink ref="A33" location="'G17'!A1" display="Gràfic III-4.17._x000a_" xr:uid="{935F170C-A20D-4BED-9A37-0D6487BFEB40}"/>
    <hyperlink ref="A40" location="'QA10'!A1" display="Quadre IIIA-4.10." xr:uid="{5D903237-03A2-43E3-9E5F-6A19994B4726}"/>
    <hyperlink ref="A41" location="'Q1'!A1" display="Quadre III-4.1. " xr:uid="{39191F9D-ABBC-4ED9-B641-CDFE3934865A}"/>
    <hyperlink ref="A29:C29" location="'G13'!A1" display="Gràfic III-4.13." xr:uid="{F3950706-3EB9-449D-8C2A-9F5CD6D2E305}"/>
    <hyperlink ref="A32:C32" location="'G16-G17'!A1" display="Gràfic III-4.16." xr:uid="{A5C1C619-D6B2-43EC-BD75-71CDF12F80D1}"/>
    <hyperlink ref="A33:C33" location="'G16-G17'!A1" display="'G16-G17'!A1" xr:uid="{5674881A-6167-4500-A7A7-AA8DB7644B43}"/>
    <hyperlink ref="A39:C39" location="'QA6-GA1'!A1" display="Quadre IIIA-4.6. " xr:uid="{A46E146C-4B0E-4203-BEE7-D082A317474D}"/>
    <hyperlink ref="A40:C40" location="'QA7'!A1" display="Quadre IIIA-4.7. " xr:uid="{683AF3BB-B5CF-4EF9-8722-3E707011FAAF}"/>
    <hyperlink ref="A41:C41" location="'QA8'!A1" display="Quadre IIIA-4.8. " xr:uid="{EAF53E20-38E2-4DFE-B1EA-102F8BDC54CF}"/>
    <hyperlink ref="A42:C42" location="'QA6-GA1'!A1" display="Gràfic IIIA-4.1." xr:uid="{82D7E9C7-368A-4994-85E5-00872DB320C4}"/>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E59"/>
  <sheetViews>
    <sheetView zoomScale="87" zoomScaleNormal="87" workbookViewId="0">
      <selection sqref="A1:K1"/>
    </sheetView>
  </sheetViews>
  <sheetFormatPr baseColWidth="10" defaultColWidth="8.75" defaultRowHeight="14.25"/>
  <cols>
    <col min="1" max="1" width="13"/>
    <col min="2" max="8" width="7"/>
    <col min="11" max="11" width="7"/>
    <col min="12" max="12" width="11.25"/>
    <col min="13" max="13" width="9.5"/>
    <col min="14" max="1027" width="11.25"/>
  </cols>
  <sheetData>
    <row r="1" spans="1:31">
      <c r="A1" s="452" t="s">
        <v>431</v>
      </c>
      <c r="B1" s="452"/>
      <c r="C1" s="452"/>
      <c r="D1" s="452"/>
      <c r="E1" s="452"/>
      <c r="F1" s="452"/>
      <c r="G1" s="452"/>
      <c r="H1" s="452"/>
      <c r="I1" s="452"/>
      <c r="J1" s="453"/>
      <c r="K1" s="452"/>
      <c r="L1" s="42"/>
    </row>
    <row r="2" spans="1:31" ht="22.5">
      <c r="A2" s="43"/>
      <c r="B2" s="44">
        <v>2013</v>
      </c>
      <c r="C2" s="44">
        <v>2014</v>
      </c>
      <c r="D2" s="44">
        <v>2015</v>
      </c>
      <c r="E2" s="44">
        <v>2016</v>
      </c>
      <c r="F2" s="44">
        <v>2017</v>
      </c>
      <c r="G2" s="44">
        <v>2018</v>
      </c>
      <c r="H2" s="45" t="s">
        <v>224</v>
      </c>
      <c r="I2" s="45" t="s">
        <v>399</v>
      </c>
      <c r="J2" s="100" t="s">
        <v>474</v>
      </c>
      <c r="K2" s="45" t="s">
        <v>432</v>
      </c>
      <c r="L2" s="46" t="s">
        <v>225</v>
      </c>
      <c r="U2" s="43"/>
      <c r="V2" s="44">
        <v>2013</v>
      </c>
      <c r="W2" s="44">
        <v>2014</v>
      </c>
      <c r="X2" s="44">
        <v>2015</v>
      </c>
      <c r="Y2" s="44">
        <v>2016</v>
      </c>
      <c r="Z2" s="44">
        <v>2017</v>
      </c>
      <c r="AA2" s="44">
        <v>2018</v>
      </c>
      <c r="AB2" s="45" t="s">
        <v>224</v>
      </c>
      <c r="AC2" s="45" t="s">
        <v>399</v>
      </c>
      <c r="AD2" s="100" t="s">
        <v>474</v>
      </c>
      <c r="AE2" s="45" t="s">
        <v>400</v>
      </c>
    </row>
    <row r="3" spans="1:31">
      <c r="A3" s="41" t="s">
        <v>215</v>
      </c>
      <c r="B3" s="68">
        <v>1009.74867368529</v>
      </c>
      <c r="C3" s="68">
        <v>978.068333908657</v>
      </c>
      <c r="D3" s="68">
        <v>1007.04332583802</v>
      </c>
      <c r="E3" s="68">
        <v>1050.3346259668599</v>
      </c>
      <c r="F3" s="68">
        <v>1109.0867586137199</v>
      </c>
      <c r="G3" s="68">
        <v>1169.32152387357</v>
      </c>
      <c r="H3" s="68">
        <v>1251</v>
      </c>
      <c r="I3" s="68">
        <v>1303</v>
      </c>
      <c r="J3" s="101">
        <v>1383</v>
      </c>
      <c r="K3" s="68">
        <f>AVERAGE(B3:J3)</f>
        <v>1140.0670268762353</v>
      </c>
      <c r="M3" s="207"/>
      <c r="U3" s="41" t="s">
        <v>210</v>
      </c>
      <c r="V3" s="68">
        <v>1391.6725701917201</v>
      </c>
      <c r="W3" s="68">
        <v>1402.3522344537701</v>
      </c>
      <c r="X3" s="68">
        <v>1425.36354106264</v>
      </c>
      <c r="Y3" s="68">
        <v>1463.4531786632101</v>
      </c>
      <c r="Z3" s="68">
        <v>1586.8988675180799</v>
      </c>
      <c r="AA3" s="68">
        <v>1637.2943800456201</v>
      </c>
      <c r="AB3" s="68">
        <v>1727.15746841387</v>
      </c>
      <c r="AC3" s="68">
        <v>1796</v>
      </c>
      <c r="AD3" s="101">
        <v>1944</v>
      </c>
      <c r="AE3" s="68">
        <f t="shared" ref="AE3:AE19" si="0">AVERAGE(V3:AD3)</f>
        <v>1597.1324711498792</v>
      </c>
    </row>
    <row r="4" spans="1:31">
      <c r="A4" s="41" t="s">
        <v>219</v>
      </c>
      <c r="B4" s="68">
        <v>1210.75332681124</v>
      </c>
      <c r="C4" s="68">
        <v>1205.81629043054</v>
      </c>
      <c r="D4" s="68">
        <v>1206.5960254609099</v>
      </c>
      <c r="E4" s="68">
        <v>1366.8512654987901</v>
      </c>
      <c r="F4" s="68">
        <v>1442.5146652077401</v>
      </c>
      <c r="G4" s="68">
        <v>1516.43585769932</v>
      </c>
      <c r="H4" s="68">
        <v>1514.9009606341399</v>
      </c>
      <c r="I4" s="68">
        <v>1558</v>
      </c>
      <c r="J4" s="101">
        <v>1749</v>
      </c>
      <c r="K4" s="68">
        <f t="shared" ref="K4:K19" si="1">AVERAGE(B4:J4)</f>
        <v>1418.9853768602979</v>
      </c>
      <c r="M4" s="207"/>
      <c r="U4" s="41" t="s">
        <v>220</v>
      </c>
      <c r="V4" s="68">
        <v>1607.1793777349401</v>
      </c>
      <c r="W4" s="68">
        <v>1586.0460779039399</v>
      </c>
      <c r="X4" s="68">
        <v>1602.4155076909201</v>
      </c>
      <c r="Y4" s="68">
        <v>1616.0809092698701</v>
      </c>
      <c r="Z4" s="68">
        <v>1670.65186272397</v>
      </c>
      <c r="AA4" s="68">
        <v>1733.65759640844</v>
      </c>
      <c r="AB4" s="68">
        <v>1731.4055873326399</v>
      </c>
      <c r="AC4" s="68">
        <v>1817</v>
      </c>
      <c r="AD4" s="101">
        <v>1931</v>
      </c>
      <c r="AE4" s="68">
        <f t="shared" si="0"/>
        <v>1699.492991007191</v>
      </c>
    </row>
    <row r="5" spans="1:31">
      <c r="A5" s="41" t="s">
        <v>210</v>
      </c>
      <c r="B5" s="68">
        <v>1391.6725701917201</v>
      </c>
      <c r="C5" s="68">
        <v>1402.3522344537701</v>
      </c>
      <c r="D5" s="68">
        <v>1425.36354106264</v>
      </c>
      <c r="E5" s="68">
        <v>1463.4531786632101</v>
      </c>
      <c r="F5" s="68">
        <v>1586.8988675180799</v>
      </c>
      <c r="G5" s="68">
        <v>1637.2943800456201</v>
      </c>
      <c r="H5" s="68">
        <v>1727.15746841387</v>
      </c>
      <c r="I5" s="68">
        <v>1796</v>
      </c>
      <c r="J5" s="101">
        <v>1944</v>
      </c>
      <c r="K5" s="68">
        <f t="shared" si="1"/>
        <v>1597.1324711498792</v>
      </c>
      <c r="M5" s="207"/>
      <c r="U5" s="41" t="s">
        <v>207</v>
      </c>
      <c r="V5" s="68">
        <v>1340.63262377622</v>
      </c>
      <c r="W5" s="68">
        <v>1403.23572228289</v>
      </c>
      <c r="X5" s="68">
        <v>1466.74400501781</v>
      </c>
      <c r="Y5" s="68">
        <v>1550.5170309622499</v>
      </c>
      <c r="Z5" s="68">
        <v>1636.18932999343</v>
      </c>
      <c r="AA5" s="68">
        <v>1646.28642295136</v>
      </c>
      <c r="AB5" s="68">
        <v>1671.9060245005001</v>
      </c>
      <c r="AC5" s="68">
        <v>1772</v>
      </c>
      <c r="AD5" s="101">
        <v>1906</v>
      </c>
      <c r="AE5" s="68">
        <f t="shared" si="0"/>
        <v>1599.2790177204956</v>
      </c>
    </row>
    <row r="6" spans="1:31">
      <c r="A6" s="41" t="s">
        <v>211</v>
      </c>
      <c r="B6" s="68">
        <v>1310.35181377718</v>
      </c>
      <c r="C6" s="68">
        <v>1338.6722305170599</v>
      </c>
      <c r="D6" s="68">
        <v>1347.5868845571599</v>
      </c>
      <c r="E6" s="68">
        <v>1383.2662144809301</v>
      </c>
      <c r="F6" s="68">
        <v>1418.6417031829301</v>
      </c>
      <c r="G6" s="68">
        <v>1470.1726596180199</v>
      </c>
      <c r="H6" s="68">
        <v>1503.0363059000299</v>
      </c>
      <c r="I6" s="68">
        <v>1583</v>
      </c>
      <c r="J6" s="101">
        <v>1708</v>
      </c>
      <c r="K6" s="68">
        <f t="shared" si="1"/>
        <v>1451.4142013370345</v>
      </c>
      <c r="M6" s="207"/>
      <c r="U6" s="41" t="s">
        <v>206</v>
      </c>
      <c r="V6" s="68">
        <v>1190.77578414245</v>
      </c>
      <c r="W6" s="68">
        <v>1207.95560359711</v>
      </c>
      <c r="X6" s="68">
        <v>1286.6001783332999</v>
      </c>
      <c r="Y6" s="68">
        <v>1453.70318506796</v>
      </c>
      <c r="Z6" s="68">
        <v>1453.4306491100699</v>
      </c>
      <c r="AA6" s="68">
        <v>1524.1640725935699</v>
      </c>
      <c r="AB6" s="68">
        <v>1613.20673365721</v>
      </c>
      <c r="AC6" s="68">
        <v>1667</v>
      </c>
      <c r="AD6" s="101">
        <v>1801</v>
      </c>
      <c r="AE6" s="68">
        <f t="shared" si="0"/>
        <v>1466.4262451668521</v>
      </c>
    </row>
    <row r="7" spans="1:31" ht="20.25">
      <c r="A7" s="41" t="s">
        <v>212</v>
      </c>
      <c r="B7" s="68">
        <v>1289.1434057207</v>
      </c>
      <c r="C7" s="68">
        <v>1282.34747292012</v>
      </c>
      <c r="D7" s="68">
        <v>1321.8812537967899</v>
      </c>
      <c r="E7" s="68">
        <v>1347.9523144454899</v>
      </c>
      <c r="F7" s="68">
        <v>1431.0896079301499</v>
      </c>
      <c r="G7" s="68">
        <v>1487.3105894591699</v>
      </c>
      <c r="H7" s="68">
        <v>1492.2538960923</v>
      </c>
      <c r="I7" s="68">
        <v>1493</v>
      </c>
      <c r="J7" s="101">
        <v>1834</v>
      </c>
      <c r="K7" s="68">
        <f t="shared" si="1"/>
        <v>1442.1087267071912</v>
      </c>
      <c r="M7" s="207"/>
      <c r="N7" s="79"/>
      <c r="O7" s="79"/>
      <c r="U7" s="41" t="s">
        <v>219</v>
      </c>
      <c r="V7" s="68">
        <v>1210.75332681124</v>
      </c>
      <c r="W7" s="68">
        <v>1205.81629043054</v>
      </c>
      <c r="X7" s="68">
        <v>1206.5960254609099</v>
      </c>
      <c r="Y7" s="68">
        <v>1366.8512654987901</v>
      </c>
      <c r="Z7" s="68">
        <v>1442.5146652077401</v>
      </c>
      <c r="AA7" s="68">
        <v>1516.43585769932</v>
      </c>
      <c r="AB7" s="68">
        <v>1514.9009606341399</v>
      </c>
      <c r="AC7" s="68">
        <v>1558</v>
      </c>
      <c r="AD7" s="101">
        <v>1749</v>
      </c>
      <c r="AE7" s="68">
        <f t="shared" si="0"/>
        <v>1418.9853768602979</v>
      </c>
    </row>
    <row r="8" spans="1:31">
      <c r="A8" s="41" t="s">
        <v>208</v>
      </c>
      <c r="B8" s="68">
        <v>1166.52516866357</v>
      </c>
      <c r="C8" s="68">
        <v>1151.8158159260399</v>
      </c>
      <c r="D8" s="68">
        <v>1174.7330435691499</v>
      </c>
      <c r="E8" s="68">
        <v>1286.3990726731399</v>
      </c>
      <c r="F8" s="68">
        <v>1337.11243697141</v>
      </c>
      <c r="G8" s="68">
        <v>1380.9084544633799</v>
      </c>
      <c r="H8" s="68">
        <v>1379.3594600558199</v>
      </c>
      <c r="I8" s="68">
        <v>1478</v>
      </c>
      <c r="J8" s="101">
        <v>1814</v>
      </c>
      <c r="K8" s="68">
        <f t="shared" si="1"/>
        <v>1352.0948280358343</v>
      </c>
      <c r="M8" s="207"/>
      <c r="U8" s="41" t="s">
        <v>209</v>
      </c>
      <c r="V8" s="68">
        <v>1240</v>
      </c>
      <c r="W8" s="68">
        <v>1265</v>
      </c>
      <c r="X8" s="68">
        <v>1276</v>
      </c>
      <c r="Y8" s="68">
        <v>1319</v>
      </c>
      <c r="Z8" s="68">
        <v>1350</v>
      </c>
      <c r="AA8" s="68">
        <v>1403</v>
      </c>
      <c r="AB8" s="68">
        <v>1400</v>
      </c>
      <c r="AC8" s="68">
        <v>1482</v>
      </c>
      <c r="AD8" s="101">
        <v>1747</v>
      </c>
      <c r="AE8" s="68">
        <f t="shared" si="0"/>
        <v>1386.8888888888889</v>
      </c>
    </row>
    <row r="9" spans="1:31">
      <c r="A9" s="41" t="s">
        <v>221</v>
      </c>
      <c r="B9" s="68">
        <v>1108.3917523970499</v>
      </c>
      <c r="C9" s="68">
        <v>1117.8975536457899</v>
      </c>
      <c r="D9" s="68">
        <v>1144.6532658513499</v>
      </c>
      <c r="E9" s="68">
        <v>1141.0560490099599</v>
      </c>
      <c r="F9" s="68">
        <v>1192.8433715102799</v>
      </c>
      <c r="G9" s="68">
        <v>1185.260801869</v>
      </c>
      <c r="H9" s="68">
        <v>1173.08727053445</v>
      </c>
      <c r="I9" s="68">
        <v>1279</v>
      </c>
      <c r="J9" s="101">
        <v>1276</v>
      </c>
      <c r="K9" s="68">
        <f t="shared" si="1"/>
        <v>1179.7988960908754</v>
      </c>
      <c r="M9" s="207"/>
      <c r="U9" s="41" t="s">
        <v>211</v>
      </c>
      <c r="V9" s="68">
        <v>1310.35181377718</v>
      </c>
      <c r="W9" s="68">
        <v>1338.6722305170599</v>
      </c>
      <c r="X9" s="68">
        <v>1347.5868845571599</v>
      </c>
      <c r="Y9" s="68">
        <v>1383.2662144809301</v>
      </c>
      <c r="Z9" s="68">
        <v>1418.6417031829301</v>
      </c>
      <c r="AA9" s="68">
        <v>1470.1726596180199</v>
      </c>
      <c r="AB9" s="68">
        <v>1503.0363059000299</v>
      </c>
      <c r="AC9" s="68">
        <v>1583</v>
      </c>
      <c r="AD9" s="101">
        <v>1707</v>
      </c>
      <c r="AE9" s="68">
        <f t="shared" si="0"/>
        <v>1451.3030902259234</v>
      </c>
    </row>
    <row r="10" spans="1:31">
      <c r="A10" s="41" t="s">
        <v>216</v>
      </c>
      <c r="B10" s="68">
        <v>995.38587592560395</v>
      </c>
      <c r="C10" s="68">
        <v>1084.35213523572</v>
      </c>
      <c r="D10" s="68">
        <v>1112.01554557744</v>
      </c>
      <c r="E10" s="68">
        <v>1198.0392214903</v>
      </c>
      <c r="F10" s="68">
        <v>1232.8598074521101</v>
      </c>
      <c r="G10" s="68">
        <v>1292.03274491921</v>
      </c>
      <c r="H10" s="68">
        <v>1333.7584656306401</v>
      </c>
      <c r="I10" s="68">
        <v>1345</v>
      </c>
      <c r="J10" s="101">
        <v>1492</v>
      </c>
      <c r="K10" s="68">
        <f t="shared" si="1"/>
        <v>1231.7159773590029</v>
      </c>
      <c r="M10" s="207"/>
      <c r="N10" s="57">
        <f>J13/I13-1</f>
        <v>0.11056682995101474</v>
      </c>
      <c r="U10" s="41" t="s">
        <v>213</v>
      </c>
      <c r="V10" s="68">
        <v>1238.0159445660699</v>
      </c>
      <c r="W10" s="68">
        <v>1201.9943258743201</v>
      </c>
      <c r="X10" s="68">
        <v>1247.0574177302899</v>
      </c>
      <c r="Y10" s="68">
        <v>1291.6907490969099</v>
      </c>
      <c r="Z10" s="68">
        <v>1333.50840605742</v>
      </c>
      <c r="AA10" s="68">
        <v>1428.4947341045599</v>
      </c>
      <c r="AB10" s="68">
        <v>1476.78763653788</v>
      </c>
      <c r="AC10" s="68">
        <v>1521</v>
      </c>
      <c r="AD10" s="101">
        <v>1701</v>
      </c>
      <c r="AE10" s="68">
        <f t="shared" si="0"/>
        <v>1382.1721348852723</v>
      </c>
    </row>
    <row r="11" spans="1:31">
      <c r="A11" s="41" t="s">
        <v>206</v>
      </c>
      <c r="B11" s="68">
        <v>1190.77578414245</v>
      </c>
      <c r="C11" s="68">
        <v>1207.95560359711</v>
      </c>
      <c r="D11" s="68">
        <v>1286.6001783332999</v>
      </c>
      <c r="E11" s="68">
        <v>1453.70318506796</v>
      </c>
      <c r="F11" s="68">
        <v>1453.4306491100699</v>
      </c>
      <c r="G11" s="68">
        <v>1524.1640725935699</v>
      </c>
      <c r="H11" s="68">
        <v>1613.20673365721</v>
      </c>
      <c r="I11" s="68">
        <v>1667</v>
      </c>
      <c r="J11" s="101">
        <v>1801</v>
      </c>
      <c r="K11" s="68">
        <f t="shared" si="1"/>
        <v>1466.4262451668521</v>
      </c>
      <c r="M11" s="207"/>
      <c r="U11" s="81" t="s">
        <v>222</v>
      </c>
      <c r="V11" s="82">
        <v>1057.71746693982</v>
      </c>
      <c r="W11" s="82">
        <v>1070.9561370420599</v>
      </c>
      <c r="X11" s="82">
        <v>1171.6590868045</v>
      </c>
      <c r="Y11" s="82">
        <v>1226.0482894726399</v>
      </c>
      <c r="Z11" s="82">
        <v>1296.8449712624999</v>
      </c>
      <c r="AA11" s="82">
        <v>1357.7167927961</v>
      </c>
      <c r="AB11" s="82">
        <v>1456.36529093939</v>
      </c>
      <c r="AC11" s="82">
        <v>1429</v>
      </c>
      <c r="AD11" s="102">
        <v>1587</v>
      </c>
      <c r="AE11" s="82">
        <f t="shared" si="0"/>
        <v>1294.8120039174455</v>
      </c>
    </row>
    <row r="12" spans="1:31">
      <c r="A12" s="41" t="s">
        <v>213</v>
      </c>
      <c r="B12" s="68">
        <v>1238.0159445660699</v>
      </c>
      <c r="C12" s="68">
        <v>1201.9943258743201</v>
      </c>
      <c r="D12" s="68">
        <v>1247.0574177302899</v>
      </c>
      <c r="E12" s="68">
        <v>1291.6907490969099</v>
      </c>
      <c r="F12" s="68">
        <v>1333.50840605742</v>
      </c>
      <c r="G12" s="68">
        <v>1428.4947341045599</v>
      </c>
      <c r="H12" s="68">
        <v>1476.78763653788</v>
      </c>
      <c r="I12" s="68">
        <v>1521</v>
      </c>
      <c r="J12" s="101">
        <v>1701</v>
      </c>
      <c r="K12" s="68">
        <f t="shared" si="1"/>
        <v>1382.1721348852723</v>
      </c>
      <c r="M12" s="207"/>
      <c r="U12" s="41" t="s">
        <v>216</v>
      </c>
      <c r="V12" s="68">
        <v>995.38587592560395</v>
      </c>
      <c r="W12" s="68">
        <v>1084.35213523572</v>
      </c>
      <c r="X12" s="68">
        <v>1112.01554557744</v>
      </c>
      <c r="Y12" s="68">
        <v>1198.0392214903</v>
      </c>
      <c r="Z12" s="68">
        <v>1232.8598074521101</v>
      </c>
      <c r="AA12" s="68">
        <v>1292.03274491921</v>
      </c>
      <c r="AB12" s="68">
        <v>1333.7584656306401</v>
      </c>
      <c r="AC12" s="68">
        <v>1345</v>
      </c>
      <c r="AD12" s="101">
        <v>1492</v>
      </c>
      <c r="AE12" s="68">
        <f t="shared" si="0"/>
        <v>1231.7159773590029</v>
      </c>
    </row>
    <row r="13" spans="1:31" ht="18">
      <c r="A13" s="41" t="s">
        <v>222</v>
      </c>
      <c r="B13" s="68">
        <v>1057.71746693982</v>
      </c>
      <c r="C13" s="68">
        <v>1070.9561370420599</v>
      </c>
      <c r="D13" s="68">
        <v>1171.6590868045</v>
      </c>
      <c r="E13" s="68">
        <v>1226.0482894726399</v>
      </c>
      <c r="F13" s="68">
        <v>1296.8449712624999</v>
      </c>
      <c r="G13" s="68">
        <v>1357.7167927961</v>
      </c>
      <c r="H13" s="68">
        <v>1456.36529093939</v>
      </c>
      <c r="I13" s="68">
        <v>1429</v>
      </c>
      <c r="J13" s="206">
        <v>1587</v>
      </c>
      <c r="K13" s="68">
        <f>AVERAGE(B13:J13)</f>
        <v>1294.8120039174455</v>
      </c>
      <c r="M13" s="208"/>
      <c r="N13" s="57"/>
      <c r="P13" s="71"/>
      <c r="U13" s="41" t="s">
        <v>212</v>
      </c>
      <c r="V13" s="68">
        <v>1289.1434057207</v>
      </c>
      <c r="W13" s="68">
        <v>1282.34747292012</v>
      </c>
      <c r="X13" s="68">
        <v>1321.8812537967899</v>
      </c>
      <c r="Y13" s="68">
        <v>1347.9523144454899</v>
      </c>
      <c r="Z13" s="68">
        <v>1431.0896079301499</v>
      </c>
      <c r="AA13" s="68">
        <v>1487.3105894591699</v>
      </c>
      <c r="AB13" s="68">
        <v>1492.2538960923</v>
      </c>
      <c r="AC13" s="68">
        <v>1493</v>
      </c>
      <c r="AD13" s="101">
        <v>1833</v>
      </c>
      <c r="AE13" s="68">
        <f>AVERAGE(V13:AD13)</f>
        <v>1441.9976155960801</v>
      </c>
    </row>
    <row r="14" spans="1:31">
      <c r="A14" s="41" t="s">
        <v>217</v>
      </c>
      <c r="B14" s="68">
        <v>1224.5986203565001</v>
      </c>
      <c r="C14" s="68">
        <v>1233.0156672630501</v>
      </c>
      <c r="D14" s="68">
        <v>1238.5689475429399</v>
      </c>
      <c r="E14" s="68">
        <v>1237.84228803831</v>
      </c>
      <c r="F14" s="68">
        <v>1261.72784794267</v>
      </c>
      <c r="G14" s="68">
        <v>1348.9592158739699</v>
      </c>
      <c r="H14" s="68">
        <v>1365.7997109974599</v>
      </c>
      <c r="I14" s="68">
        <v>1407</v>
      </c>
      <c r="J14" s="101">
        <v>1474</v>
      </c>
      <c r="K14" s="68">
        <f>AVERAGE(B14:J14)</f>
        <v>1310.1680331127666</v>
      </c>
      <c r="M14" s="207"/>
      <c r="U14" s="41" t="s">
        <v>208</v>
      </c>
      <c r="V14" s="68">
        <v>1166.52516866357</v>
      </c>
      <c r="W14" s="68">
        <v>1151.8158159260399</v>
      </c>
      <c r="X14" s="68">
        <v>1174.7330435691499</v>
      </c>
      <c r="Y14" s="68">
        <v>1286.3990726731399</v>
      </c>
      <c r="Z14" s="68">
        <v>1337.11243697141</v>
      </c>
      <c r="AA14" s="68">
        <v>1380.9084544633799</v>
      </c>
      <c r="AB14" s="68">
        <v>1379.3594600558199</v>
      </c>
      <c r="AC14" s="68">
        <v>1478</v>
      </c>
      <c r="AD14" s="101">
        <v>1813</v>
      </c>
      <c r="AE14" s="68">
        <f>AVERAGE(V14:AD14)</f>
        <v>1351.9837169247232</v>
      </c>
    </row>
    <row r="15" spans="1:31">
      <c r="A15" s="41" t="s">
        <v>223</v>
      </c>
      <c r="B15" s="68">
        <v>1108.6259225747399</v>
      </c>
      <c r="C15" s="68">
        <v>1094.4651210634199</v>
      </c>
      <c r="D15" s="68">
        <v>1142.0748002181999</v>
      </c>
      <c r="E15" s="68">
        <v>1159.6506878986299</v>
      </c>
      <c r="F15" s="68">
        <v>1178.94971393633</v>
      </c>
      <c r="G15" s="68">
        <v>1201.6991898183701</v>
      </c>
      <c r="H15" s="68">
        <v>1220.9267556787099</v>
      </c>
      <c r="I15" s="68">
        <v>1210</v>
      </c>
      <c r="J15" s="101">
        <v>1212</v>
      </c>
      <c r="K15" s="68">
        <f t="shared" si="1"/>
        <v>1169.8213545764888</v>
      </c>
      <c r="M15" s="207"/>
      <c r="U15" s="41" t="s">
        <v>217</v>
      </c>
      <c r="V15" s="68">
        <v>1224.5986203565001</v>
      </c>
      <c r="W15" s="68">
        <v>1233.0156672630501</v>
      </c>
      <c r="X15" s="68">
        <v>1238.5689475429399</v>
      </c>
      <c r="Y15" s="68">
        <v>1237.84228803831</v>
      </c>
      <c r="Z15" s="68">
        <v>1261.72784794267</v>
      </c>
      <c r="AA15" s="68">
        <v>1348.9592158739699</v>
      </c>
      <c r="AB15" s="68">
        <v>1365.7997109974599</v>
      </c>
      <c r="AC15" s="68">
        <v>1407</v>
      </c>
      <c r="AD15" s="101">
        <v>1474</v>
      </c>
      <c r="AE15" s="68">
        <f t="shared" si="0"/>
        <v>1310.1680331127666</v>
      </c>
    </row>
    <row r="16" spans="1:31">
      <c r="A16" s="41" t="s">
        <v>214</v>
      </c>
      <c r="B16" s="68">
        <v>1071.83058453735</v>
      </c>
      <c r="C16" s="68">
        <v>1110.4385628488001</v>
      </c>
      <c r="D16" s="68">
        <v>1126.1469756282099</v>
      </c>
      <c r="E16" s="68">
        <v>1190.86267877917</v>
      </c>
      <c r="F16" s="68">
        <v>1206.2273029382</v>
      </c>
      <c r="G16" s="68">
        <v>1261.6811328578999</v>
      </c>
      <c r="H16" s="68">
        <v>1290.3074110198299</v>
      </c>
      <c r="I16" s="68">
        <v>1278</v>
      </c>
      <c r="J16" s="101">
        <v>1446</v>
      </c>
      <c r="K16" s="68">
        <f t="shared" si="1"/>
        <v>1220.1660720677178</v>
      </c>
      <c r="M16" s="207"/>
      <c r="U16" s="41" t="s">
        <v>214</v>
      </c>
      <c r="V16" s="68">
        <v>1071.83058453735</v>
      </c>
      <c r="W16" s="68">
        <v>1110.4385628488001</v>
      </c>
      <c r="X16" s="68">
        <v>1126.1469756282099</v>
      </c>
      <c r="Y16" s="68">
        <v>1190.86267877917</v>
      </c>
      <c r="Z16" s="68">
        <v>1206.2273029382</v>
      </c>
      <c r="AA16" s="68">
        <v>1261.6811328578999</v>
      </c>
      <c r="AB16" s="68">
        <v>1290.3074110198299</v>
      </c>
      <c r="AC16" s="68">
        <v>1278</v>
      </c>
      <c r="AD16" s="101">
        <v>1446</v>
      </c>
      <c r="AE16" s="68">
        <f t="shared" si="0"/>
        <v>1220.1660720677178</v>
      </c>
    </row>
    <row r="17" spans="1:31">
      <c r="A17" s="41" t="s">
        <v>207</v>
      </c>
      <c r="B17" s="68">
        <v>1340.63262377622</v>
      </c>
      <c r="C17" s="68">
        <v>1403.23572228289</v>
      </c>
      <c r="D17" s="68">
        <v>1466.74400501781</v>
      </c>
      <c r="E17" s="68">
        <v>1550.5170309622499</v>
      </c>
      <c r="F17" s="68">
        <v>1636.18932999343</v>
      </c>
      <c r="G17" s="68">
        <v>1646.28642295136</v>
      </c>
      <c r="H17" s="68">
        <v>1671.9060245005001</v>
      </c>
      <c r="I17" s="68">
        <v>1772</v>
      </c>
      <c r="J17" s="101">
        <v>1907</v>
      </c>
      <c r="K17" s="68">
        <f t="shared" si="1"/>
        <v>1599.3901288316067</v>
      </c>
      <c r="M17" s="207"/>
      <c r="U17" s="41" t="s">
        <v>215</v>
      </c>
      <c r="V17" s="68">
        <v>1009.74867368529</v>
      </c>
      <c r="W17" s="68">
        <v>978.068333908657</v>
      </c>
      <c r="X17" s="68">
        <v>1007.04332583802</v>
      </c>
      <c r="Y17" s="68">
        <v>1050.3346259668599</v>
      </c>
      <c r="Z17" s="68">
        <v>1109.0867586137199</v>
      </c>
      <c r="AA17" s="68">
        <v>1169.32152387357</v>
      </c>
      <c r="AB17" s="68">
        <v>1251</v>
      </c>
      <c r="AC17" s="68">
        <v>1303</v>
      </c>
      <c r="AD17" s="101">
        <v>1383</v>
      </c>
      <c r="AE17" s="68">
        <f t="shared" si="0"/>
        <v>1140.0670268762353</v>
      </c>
    </row>
    <row r="18" spans="1:31">
      <c r="A18" s="41" t="s">
        <v>220</v>
      </c>
      <c r="B18" s="68">
        <v>1607.1793777349401</v>
      </c>
      <c r="C18" s="68">
        <v>1586.0460779039399</v>
      </c>
      <c r="D18" s="68">
        <v>1602.4155076909201</v>
      </c>
      <c r="E18" s="68">
        <v>1616.0809092698701</v>
      </c>
      <c r="F18" s="68">
        <v>1670.65186272397</v>
      </c>
      <c r="G18" s="68">
        <v>1733.65759640844</v>
      </c>
      <c r="H18" s="68">
        <v>1731.4055873326399</v>
      </c>
      <c r="I18" s="68">
        <v>1817</v>
      </c>
      <c r="J18" s="101">
        <v>1930</v>
      </c>
      <c r="K18" s="68">
        <f t="shared" si="1"/>
        <v>1699.3818798960799</v>
      </c>
      <c r="M18" s="207"/>
      <c r="U18" s="41" t="s">
        <v>221</v>
      </c>
      <c r="V18" s="68">
        <v>1108.3917523970499</v>
      </c>
      <c r="W18" s="68">
        <v>1117.8975536457899</v>
      </c>
      <c r="X18" s="68">
        <v>1144.6532658513499</v>
      </c>
      <c r="Y18" s="68">
        <v>1141.0560490099599</v>
      </c>
      <c r="Z18" s="68">
        <v>1192.8433715102799</v>
      </c>
      <c r="AA18" s="68">
        <v>1185.260801869</v>
      </c>
      <c r="AB18" s="68">
        <v>1173.08727053445</v>
      </c>
      <c r="AC18" s="68">
        <v>1279</v>
      </c>
      <c r="AD18" s="101">
        <v>1276</v>
      </c>
      <c r="AE18" s="68">
        <f t="shared" si="0"/>
        <v>1179.7988960908754</v>
      </c>
    </row>
    <row r="19" spans="1:31">
      <c r="A19" s="41" t="s">
        <v>209</v>
      </c>
      <c r="B19" s="68">
        <v>1240</v>
      </c>
      <c r="C19" s="68">
        <v>1265</v>
      </c>
      <c r="D19" s="68">
        <v>1276</v>
      </c>
      <c r="E19" s="68">
        <v>1319</v>
      </c>
      <c r="F19" s="68">
        <v>1350</v>
      </c>
      <c r="G19" s="68">
        <v>1403</v>
      </c>
      <c r="H19" s="68">
        <v>1400</v>
      </c>
      <c r="I19" s="68">
        <v>1482</v>
      </c>
      <c r="J19" s="101">
        <v>1747</v>
      </c>
      <c r="K19" s="68">
        <f t="shared" si="1"/>
        <v>1386.8888888888889</v>
      </c>
      <c r="M19" s="207"/>
      <c r="U19" s="41" t="s">
        <v>223</v>
      </c>
      <c r="V19" s="68">
        <v>1108.6259225747399</v>
      </c>
      <c r="W19" s="68">
        <v>1094.4651210634199</v>
      </c>
      <c r="X19" s="68">
        <v>1142.0748002181999</v>
      </c>
      <c r="Y19" s="68">
        <v>1159.6506878986299</v>
      </c>
      <c r="Z19" s="68">
        <v>1178.94971393633</v>
      </c>
      <c r="AA19" s="68">
        <v>1201.6991898183701</v>
      </c>
      <c r="AB19" s="68">
        <v>1220.9267556787099</v>
      </c>
      <c r="AC19" s="68">
        <v>1210</v>
      </c>
      <c r="AD19" s="101">
        <v>1212</v>
      </c>
      <c r="AE19" s="68">
        <f t="shared" si="0"/>
        <v>1169.8213545764888</v>
      </c>
    </row>
    <row r="20" spans="1:31" ht="11.25" customHeight="1">
      <c r="A20" s="454" t="s">
        <v>631</v>
      </c>
      <c r="B20" s="454"/>
      <c r="C20" s="454"/>
      <c r="D20" s="454"/>
      <c r="E20" s="454"/>
      <c r="F20" s="454"/>
      <c r="G20" s="454"/>
      <c r="H20" s="454"/>
      <c r="I20" s="454"/>
      <c r="J20" s="454"/>
      <c r="K20" s="454"/>
      <c r="O20" s="47"/>
    </row>
    <row r="21" spans="1:31" ht="11.25" customHeight="1">
      <c r="A21" s="434" t="s">
        <v>226</v>
      </c>
      <c r="B21" s="434"/>
      <c r="C21" s="434"/>
      <c r="D21" s="434"/>
      <c r="E21" s="434"/>
      <c r="F21" s="434"/>
      <c r="G21" s="434"/>
      <c r="H21" s="434"/>
      <c r="I21" s="434"/>
      <c r="J21" s="434"/>
      <c r="K21" s="434"/>
    </row>
    <row r="22" spans="1:31" ht="11.25" customHeight="1">
      <c r="A22" s="434"/>
      <c r="B22" s="434"/>
      <c r="C22" s="434"/>
      <c r="D22" s="434"/>
      <c r="E22" s="434"/>
      <c r="F22" s="434"/>
      <c r="G22" s="434"/>
      <c r="H22" s="434"/>
      <c r="I22" s="434"/>
      <c r="J22" s="434"/>
      <c r="K22" s="434"/>
    </row>
    <row r="27" spans="1:31">
      <c r="M27" s="4"/>
      <c r="N27" s="4"/>
      <c r="O27" s="4"/>
      <c r="P27" s="4"/>
    </row>
    <row r="28" spans="1:31">
      <c r="M28" s="4"/>
      <c r="N28" s="4"/>
      <c r="O28" s="4"/>
      <c r="P28" s="4"/>
    </row>
    <row r="29" spans="1:31">
      <c r="M29" s="4"/>
      <c r="N29" s="4"/>
      <c r="O29" s="4"/>
      <c r="P29" s="4"/>
    </row>
    <row r="30" spans="1:31" ht="20.25">
      <c r="M30" s="2"/>
      <c r="N30" s="2"/>
      <c r="O30" s="79"/>
      <c r="P30" s="4"/>
    </row>
    <row r="31" spans="1:31">
      <c r="M31" s="2"/>
      <c r="N31" s="2"/>
      <c r="O31" s="4"/>
      <c r="P31" s="4"/>
    </row>
    <row r="32" spans="1:31">
      <c r="M32" s="2"/>
      <c r="N32" s="2"/>
      <c r="O32" s="4"/>
      <c r="P32" s="4"/>
    </row>
    <row r="33" spans="12:16">
      <c r="L33" s="4"/>
      <c r="M33" s="4"/>
      <c r="N33" s="4"/>
      <c r="O33" s="4"/>
      <c r="P33" s="4"/>
    </row>
    <row r="56" spans="1:13">
      <c r="A56" s="414" t="s">
        <v>631</v>
      </c>
      <c r="B56" s="414"/>
      <c r="C56" s="414"/>
      <c r="D56" s="414"/>
      <c r="E56" s="414"/>
      <c r="F56" s="414"/>
      <c r="G56" s="414"/>
      <c r="H56" s="414"/>
      <c r="I56" s="414"/>
      <c r="J56" s="414"/>
      <c r="K56" s="414"/>
      <c r="L56" s="414"/>
      <c r="M56" s="414"/>
    </row>
    <row r="57" spans="1:13">
      <c r="A57" s="80" t="s">
        <v>226</v>
      </c>
      <c r="B57" s="80"/>
      <c r="C57" s="80"/>
      <c r="D57" s="80"/>
      <c r="E57" s="80"/>
      <c r="F57" s="80"/>
      <c r="G57" s="80"/>
      <c r="H57" s="80"/>
      <c r="I57" s="80"/>
      <c r="J57" s="80"/>
      <c r="K57" s="80"/>
    </row>
    <row r="59" spans="1:13" ht="15">
      <c r="E59" s="91"/>
    </row>
  </sheetData>
  <sortState xmlns:xlrd2="http://schemas.microsoft.com/office/spreadsheetml/2017/richdata2" ref="U3:AE19">
    <sortCondition descending="1" ref="AD3"/>
  </sortState>
  <mergeCells count="5">
    <mergeCell ref="A1:K1"/>
    <mergeCell ref="A20:K20"/>
    <mergeCell ref="A21:K21"/>
    <mergeCell ref="A22:K22"/>
    <mergeCell ref="A56:M56"/>
  </mergeCells>
  <pageMargins left="0.75" right="0.75" top="1.2951388888888899" bottom="1.2951388888888899" header="0.51180555555555496" footer="0.51180555555555496"/>
  <pageSetup paperSize="9" scale="72" firstPageNumber="0" pageOrder="overThenDown"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IF23"/>
  <sheetViews>
    <sheetView zoomScaleNormal="100" workbookViewId="0">
      <selection activeCell="B29" sqref="B29"/>
    </sheetView>
  </sheetViews>
  <sheetFormatPr baseColWidth="10" defaultColWidth="11.25" defaultRowHeight="14.25"/>
  <cols>
    <col min="1" max="1" width="15.75" customWidth="1"/>
    <col min="2" max="4" width="12.75" style="77" customWidth="1"/>
  </cols>
  <sheetData>
    <row r="1" spans="1:240" ht="23.25" customHeight="1">
      <c r="A1" s="455" t="s">
        <v>525</v>
      </c>
      <c r="B1" s="456"/>
      <c r="C1" s="456"/>
      <c r="D1" s="457"/>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row>
    <row r="2" spans="1:240" ht="22.5">
      <c r="A2" s="229"/>
      <c r="B2" s="237" t="s">
        <v>227</v>
      </c>
      <c r="C2" s="237" t="s">
        <v>228</v>
      </c>
      <c r="D2" s="237" t="s">
        <v>229</v>
      </c>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row>
    <row r="3" spans="1:240">
      <c r="A3" s="229" t="s">
        <v>215</v>
      </c>
      <c r="B3" s="262">
        <v>11858</v>
      </c>
      <c r="C3" s="263">
        <v>7.9000000000000001E-2</v>
      </c>
      <c r="D3" s="262">
        <v>1398</v>
      </c>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row>
    <row r="4" spans="1:240">
      <c r="A4" s="229" t="s">
        <v>219</v>
      </c>
      <c r="B4" s="262">
        <v>2350</v>
      </c>
      <c r="C4" s="263">
        <v>6.7000000000000004E-2</v>
      </c>
      <c r="D4" s="262">
        <v>1765</v>
      </c>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row>
    <row r="5" spans="1:240">
      <c r="A5" s="229" t="s">
        <v>210</v>
      </c>
      <c r="B5" s="262">
        <v>1922</v>
      </c>
      <c r="C5" s="263">
        <v>8.8999999999999996E-2</v>
      </c>
      <c r="D5" s="262">
        <v>1892</v>
      </c>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row>
    <row r="6" spans="1:240" ht="18">
      <c r="A6" s="229" t="s">
        <v>230</v>
      </c>
      <c r="B6" s="262">
        <v>3629</v>
      </c>
      <c r="C6" s="263">
        <v>9.2999999999999999E-2</v>
      </c>
      <c r="D6" s="262">
        <v>1617</v>
      </c>
      <c r="E6" s="2"/>
      <c r="F6" s="87"/>
      <c r="G6" s="88"/>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row>
    <row r="7" spans="1:240">
      <c r="A7" s="229" t="s">
        <v>211</v>
      </c>
      <c r="B7" s="262">
        <v>1047</v>
      </c>
      <c r="C7" s="263">
        <v>8.1000000000000003E-2</v>
      </c>
      <c r="D7" s="262">
        <v>1798</v>
      </c>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row>
    <row r="8" spans="1:240">
      <c r="A8" s="229" t="s">
        <v>212</v>
      </c>
      <c r="B8" s="262">
        <v>4454</v>
      </c>
      <c r="C8" s="263">
        <v>0.08</v>
      </c>
      <c r="D8" s="262">
        <v>1863</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row>
    <row r="9" spans="1:240">
      <c r="A9" s="229" t="s">
        <v>208</v>
      </c>
      <c r="B9" s="262">
        <v>3468</v>
      </c>
      <c r="C9" s="263">
        <v>8.7999999999999995E-2</v>
      </c>
      <c r="D9" s="262">
        <v>1698</v>
      </c>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row>
    <row r="10" spans="1:240">
      <c r="A10" s="229" t="s">
        <v>221</v>
      </c>
      <c r="B10" s="262">
        <v>13473</v>
      </c>
      <c r="C10" s="263">
        <v>6.3E-2</v>
      </c>
      <c r="D10" s="262">
        <v>1760</v>
      </c>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row>
    <row r="11" spans="1:240">
      <c r="A11" s="229" t="s">
        <v>216</v>
      </c>
      <c r="B11" s="262">
        <v>7985</v>
      </c>
      <c r="C11" s="263">
        <v>7.5999999999999998E-2</v>
      </c>
      <c r="D11" s="262">
        <v>1585</v>
      </c>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row>
    <row r="12" spans="1:240">
      <c r="A12" s="229" t="s">
        <v>206</v>
      </c>
      <c r="B12" s="262">
        <v>1881</v>
      </c>
      <c r="C12" s="263">
        <v>9.7000000000000003E-2</v>
      </c>
      <c r="D12" s="262">
        <v>1776</v>
      </c>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row>
    <row r="13" spans="1:240">
      <c r="A13" s="229" t="s">
        <v>213</v>
      </c>
      <c r="B13" s="262">
        <v>4593</v>
      </c>
      <c r="C13" s="263">
        <v>7.8E-2</v>
      </c>
      <c r="D13" s="262">
        <v>1702</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row>
    <row r="14" spans="1:240">
      <c r="A14" s="264" t="s">
        <v>222</v>
      </c>
      <c r="B14" s="265">
        <v>1917</v>
      </c>
      <c r="C14" s="266">
        <v>7.1999999999999995E-2</v>
      </c>
      <c r="D14" s="265">
        <v>1577</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row>
    <row r="15" spans="1:240">
      <c r="A15" s="229" t="s">
        <v>209</v>
      </c>
      <c r="B15" s="262">
        <v>507</v>
      </c>
      <c r="C15" s="263">
        <v>6.2E-2</v>
      </c>
      <c r="D15" s="262">
        <v>1604</v>
      </c>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row>
    <row r="16" spans="1:240">
      <c r="A16" s="229" t="s">
        <v>223</v>
      </c>
      <c r="B16" s="262">
        <v>10077</v>
      </c>
      <c r="C16" s="263">
        <v>4.7E-2</v>
      </c>
      <c r="D16" s="262">
        <v>1491</v>
      </c>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row>
    <row r="17" spans="1:240">
      <c r="A17" s="229" t="s">
        <v>214</v>
      </c>
      <c r="B17" s="262">
        <v>2670</v>
      </c>
      <c r="C17" s="263">
        <v>8.8999999999999996E-2</v>
      </c>
      <c r="D17" s="262">
        <v>1769</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row>
    <row r="18" spans="1:240">
      <c r="A18" s="229" t="s">
        <v>207</v>
      </c>
      <c r="B18" s="262">
        <v>1220</v>
      </c>
      <c r="C18" s="263">
        <v>6.3E-2</v>
      </c>
      <c r="D18" s="262">
        <v>1856</v>
      </c>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row>
    <row r="19" spans="1:240">
      <c r="A19" s="258" t="s">
        <v>220</v>
      </c>
      <c r="B19" s="267">
        <v>4265</v>
      </c>
      <c r="C19" s="268">
        <v>6.4000000000000001E-2</v>
      </c>
      <c r="D19" s="267">
        <v>1948</v>
      </c>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row>
    <row r="20" spans="1:240">
      <c r="A20" s="269" t="s">
        <v>218</v>
      </c>
      <c r="B20" s="270">
        <v>77316</v>
      </c>
      <c r="C20" s="271">
        <v>6.9000000000000006E-2</v>
      </c>
      <c r="D20" s="270">
        <v>1638</v>
      </c>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row>
    <row r="21" spans="1:240">
      <c r="A21" s="431" t="s">
        <v>632</v>
      </c>
      <c r="B21" s="431"/>
      <c r="C21" s="431"/>
      <c r="D21" s="431"/>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row>
    <row r="22" spans="1:240">
      <c r="A22" s="78"/>
      <c r="B22" s="78"/>
      <c r="C22" s="78"/>
      <c r="D22" s="78"/>
    </row>
    <row r="23" spans="1:240" ht="15">
      <c r="A23" s="91"/>
    </row>
  </sheetData>
  <sortState xmlns:xlrd2="http://schemas.microsoft.com/office/spreadsheetml/2017/richdata2" ref="A3:D21">
    <sortCondition ref="A3"/>
  </sortState>
  <mergeCells count="2">
    <mergeCell ref="A1:D1"/>
    <mergeCell ref="A21:D21"/>
  </mergeCells>
  <pageMargins left="0.7" right="0.7" top="0.75" bottom="0.75" header="0.51180555555555496" footer="0.51180555555555496"/>
  <pageSetup paperSize="9" firstPageNumber="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W31"/>
  <sheetViews>
    <sheetView zoomScaleNormal="100" workbookViewId="0"/>
  </sheetViews>
  <sheetFormatPr baseColWidth="10" defaultColWidth="8.75" defaultRowHeight="14.25"/>
  <cols>
    <col min="1" max="1" width="11.25"/>
    <col min="2" max="8" width="5.75"/>
    <col min="9" max="10" width="6.75" customWidth="1"/>
    <col min="11" max="13" width="5"/>
    <col min="14" max="14" width="5.75"/>
    <col min="15" max="15" width="5"/>
    <col min="16" max="16" width="5.75"/>
    <col min="17" max="18" width="5"/>
    <col min="19" max="20" width="6.5" customWidth="1"/>
    <col min="21" max="24" width="5"/>
    <col min="25" max="27" width="6.25"/>
    <col min="28" max="28" width="6"/>
    <col min="29" max="29" width="6.75" customWidth="1"/>
    <col min="30" max="32" width="0" hidden="1" customWidth="1"/>
    <col min="33" max="33" width="6.75" customWidth="1"/>
    <col min="34" max="1024" width="11.25"/>
    <col min="1025" max="1029" width="11.75"/>
  </cols>
  <sheetData>
    <row r="1" spans="1:257">
      <c r="A1" s="4" t="s">
        <v>231</v>
      </c>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c r="B2" s="4" t="s">
        <v>132</v>
      </c>
      <c r="L2" s="4" t="s">
        <v>99</v>
      </c>
      <c r="V2" s="4" t="s">
        <v>108</v>
      </c>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row>
    <row r="3" spans="1:257">
      <c r="B3" s="4">
        <v>2012</v>
      </c>
      <c r="C3" s="4">
        <v>2013</v>
      </c>
      <c r="D3" s="4">
        <v>2014</v>
      </c>
      <c r="E3" s="4">
        <v>2015</v>
      </c>
      <c r="F3" s="4">
        <v>2016</v>
      </c>
      <c r="G3" s="4">
        <v>2017</v>
      </c>
      <c r="H3" s="4">
        <v>2018</v>
      </c>
      <c r="I3" s="61">
        <v>2019</v>
      </c>
      <c r="J3" s="61" t="s">
        <v>397</v>
      </c>
      <c r="L3" s="4">
        <v>2012</v>
      </c>
      <c r="M3" s="4">
        <v>2013</v>
      </c>
      <c r="N3" s="4">
        <v>2014</v>
      </c>
      <c r="O3" s="4">
        <v>2015</v>
      </c>
      <c r="P3" s="4">
        <v>2016</v>
      </c>
      <c r="Q3" s="4">
        <v>2017</v>
      </c>
      <c r="R3" s="4">
        <v>2018</v>
      </c>
      <c r="S3" s="61">
        <v>2019</v>
      </c>
      <c r="T3" s="61" t="s">
        <v>397</v>
      </c>
      <c r="V3" s="4">
        <v>2012</v>
      </c>
      <c r="W3" s="4">
        <v>2013</v>
      </c>
      <c r="X3" s="4">
        <v>2014</v>
      </c>
      <c r="Y3" s="4">
        <v>2015</v>
      </c>
      <c r="Z3" s="4">
        <v>2016</v>
      </c>
      <c r="AA3" s="4">
        <v>2017</v>
      </c>
      <c r="AB3" s="2">
        <v>2018</v>
      </c>
      <c r="AC3" s="69">
        <v>2019</v>
      </c>
      <c r="AD3" s="2"/>
      <c r="AE3" s="2"/>
      <c r="AF3" s="2"/>
      <c r="AG3" s="69" t="s">
        <v>397</v>
      </c>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c r="A4" s="4" t="s">
        <v>222</v>
      </c>
      <c r="B4" s="48">
        <v>690.07</v>
      </c>
      <c r="C4" s="48">
        <v>652.95000000000005</v>
      </c>
      <c r="D4" s="48">
        <v>656.95</v>
      </c>
      <c r="E4" s="48">
        <v>755.02</v>
      </c>
      <c r="F4" s="48">
        <v>748.82</v>
      </c>
      <c r="G4" s="48">
        <v>778.19</v>
      </c>
      <c r="H4" s="48">
        <v>870.47</v>
      </c>
      <c r="I4" s="48">
        <v>903.11</v>
      </c>
      <c r="J4" s="48">
        <v>989.14</v>
      </c>
      <c r="K4" s="48"/>
      <c r="L4" s="48">
        <v>207.93</v>
      </c>
      <c r="M4" s="48">
        <v>227.72</v>
      </c>
      <c r="N4" s="48">
        <v>239.49</v>
      </c>
      <c r="O4" s="48">
        <v>256.24</v>
      </c>
      <c r="P4" s="48">
        <v>260.42</v>
      </c>
      <c r="Q4" s="48">
        <v>273.17</v>
      </c>
      <c r="R4" s="48">
        <v>277.79000000000002</v>
      </c>
      <c r="S4" s="48">
        <v>282.31</v>
      </c>
      <c r="T4" s="48">
        <v>259.06</v>
      </c>
      <c r="U4" s="48"/>
      <c r="V4" s="48">
        <v>898</v>
      </c>
      <c r="W4" s="48">
        <v>880.67</v>
      </c>
      <c r="X4" s="48">
        <v>896.44</v>
      </c>
      <c r="Y4" s="48">
        <v>1011.26</v>
      </c>
      <c r="Z4" s="48">
        <v>1009.24</v>
      </c>
      <c r="AA4" s="48">
        <v>1051.3599999999999</v>
      </c>
      <c r="AB4" s="49">
        <v>1148.26</v>
      </c>
      <c r="AC4" s="49">
        <v>1185.42</v>
      </c>
      <c r="AD4" s="2"/>
      <c r="AE4" s="2"/>
      <c r="AF4" s="2"/>
      <c r="AG4" s="49">
        <v>1248.19</v>
      </c>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row>
    <row r="5" spans="1:257">
      <c r="A5" s="4" t="s">
        <v>218</v>
      </c>
      <c r="B5" s="48">
        <v>723.05</v>
      </c>
      <c r="C5" s="48">
        <v>704.42</v>
      </c>
      <c r="D5" s="48">
        <v>714.44</v>
      </c>
      <c r="E5" s="48">
        <v>768.94</v>
      </c>
      <c r="F5" s="48">
        <v>778.15</v>
      </c>
      <c r="G5" s="48">
        <v>801.79</v>
      </c>
      <c r="H5" s="48">
        <v>828.1</v>
      </c>
      <c r="I5" s="48">
        <v>869.13</v>
      </c>
      <c r="J5" s="48">
        <v>942.98</v>
      </c>
      <c r="K5" s="48"/>
      <c r="L5" s="48">
        <v>150.66</v>
      </c>
      <c r="M5" s="48">
        <v>149.63</v>
      </c>
      <c r="N5" s="48">
        <v>153.81</v>
      </c>
      <c r="O5" s="48">
        <v>162.19999999999999</v>
      </c>
      <c r="P5" s="48">
        <v>167.76</v>
      </c>
      <c r="Q5" s="48">
        <v>174.1</v>
      </c>
      <c r="R5" s="48">
        <v>185.57</v>
      </c>
      <c r="S5" s="48">
        <v>194.48</v>
      </c>
      <c r="T5" s="48">
        <v>195.48</v>
      </c>
      <c r="U5" s="48"/>
      <c r="V5" s="48">
        <v>873.71</v>
      </c>
      <c r="W5" s="48">
        <v>854.05</v>
      </c>
      <c r="X5" s="48">
        <v>868.25</v>
      </c>
      <c r="Y5" s="48">
        <v>931.14</v>
      </c>
      <c r="Z5" s="48">
        <v>945.91</v>
      </c>
      <c r="AA5" s="48">
        <v>975.89</v>
      </c>
      <c r="AB5" s="49">
        <v>1013.67</v>
      </c>
      <c r="AC5" s="49">
        <v>1063.6099999999999</v>
      </c>
      <c r="AD5" s="2"/>
      <c r="AE5" s="2"/>
      <c r="AF5" s="2"/>
      <c r="AG5" s="49">
        <v>1138.45</v>
      </c>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c r="A6" s="12" t="s">
        <v>232</v>
      </c>
      <c r="B6" s="12"/>
      <c r="C6" s="12"/>
      <c r="D6" s="12"/>
      <c r="E6" s="12"/>
      <c r="F6" s="12"/>
      <c r="G6" s="12"/>
      <c r="H6" s="12"/>
      <c r="I6" s="12"/>
      <c r="J6" s="12"/>
    </row>
    <row r="13" spans="1:257" ht="18">
      <c r="S13" s="87"/>
      <c r="T13" s="87"/>
      <c r="U13" s="89"/>
      <c r="V13" s="89"/>
      <c r="W13" s="89"/>
      <c r="X13" s="89"/>
      <c r="AD13" t="s">
        <v>405</v>
      </c>
      <c r="AE13" t="s">
        <v>404</v>
      </c>
    </row>
    <row r="15" spans="1:257">
      <c r="AD15">
        <v>1081927801</v>
      </c>
      <c r="AE15" t="s">
        <v>401</v>
      </c>
    </row>
    <row r="16" spans="1:257">
      <c r="AD16">
        <v>1149460</v>
      </c>
      <c r="AE16" t="s">
        <v>402</v>
      </c>
    </row>
    <row r="19" spans="2:31">
      <c r="AD19" s="70">
        <f>AD15/AD16</f>
        <v>941.24876115741301</v>
      </c>
      <c r="AE19" t="s">
        <v>403</v>
      </c>
    </row>
    <row r="28" spans="2:31">
      <c r="B28" s="12" t="s">
        <v>232</v>
      </c>
    </row>
    <row r="30" spans="2:31">
      <c r="D30" s="12" t="s">
        <v>398</v>
      </c>
    </row>
    <row r="31" spans="2:31" ht="18">
      <c r="D31" s="12" t="s">
        <v>633</v>
      </c>
      <c r="M31" s="209"/>
    </row>
  </sheetData>
  <pageMargins left="0.74791666666666701" right="0.74791666666666701" top="1.2993055555555599" bottom="1.2993055555555599" header="0.51180555555555496" footer="0.51180555555555496"/>
  <pageSetup paperSize="9" firstPageNumber="0" pageOrder="overThenDown" orientation="portrait" r:id="rId1"/>
  <colBreaks count="1" manualBreakCount="1">
    <brk id="1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N21"/>
  <sheetViews>
    <sheetView workbookViewId="0"/>
  </sheetViews>
  <sheetFormatPr baseColWidth="10" defaultColWidth="11.25" defaultRowHeight="15"/>
  <cols>
    <col min="1" max="3" width="11.25" style="104"/>
    <col min="4" max="4" width="11.75" style="104" customWidth="1"/>
    <col min="5" max="259" width="11.25" style="104"/>
    <col min="260" max="260" width="11.75" style="104" customWidth="1"/>
    <col min="261" max="515" width="11.25" style="104"/>
    <col min="516" max="516" width="11.75" style="104" customWidth="1"/>
    <col min="517" max="771" width="11.25" style="104"/>
    <col min="772" max="772" width="11.75" style="104" customWidth="1"/>
    <col min="773" max="1027" width="11.25" style="104"/>
    <col min="1028" max="1028" width="11.75" style="104" customWidth="1"/>
    <col min="1029" max="1283" width="11.25" style="104"/>
    <col min="1284" max="1284" width="11.75" style="104" customWidth="1"/>
    <col min="1285" max="1539" width="11.25" style="104"/>
    <col min="1540" max="1540" width="11.75" style="104" customWidth="1"/>
    <col min="1541" max="1795" width="11.25" style="104"/>
    <col min="1796" max="1796" width="11.75" style="104" customWidth="1"/>
    <col min="1797" max="2051" width="11.25" style="104"/>
    <col min="2052" max="2052" width="11.75" style="104" customWidth="1"/>
    <col min="2053" max="2307" width="11.25" style="104"/>
    <col min="2308" max="2308" width="11.75" style="104" customWidth="1"/>
    <col min="2309" max="2563" width="11.25" style="104"/>
    <col min="2564" max="2564" width="11.75" style="104" customWidth="1"/>
    <col min="2565" max="2819" width="11.25" style="104"/>
    <col min="2820" max="2820" width="11.75" style="104" customWidth="1"/>
    <col min="2821" max="3075" width="11.25" style="104"/>
    <col min="3076" max="3076" width="11.75" style="104" customWidth="1"/>
    <col min="3077" max="3331" width="11.25" style="104"/>
    <col min="3332" max="3332" width="11.75" style="104" customWidth="1"/>
    <col min="3333" max="3587" width="11.25" style="104"/>
    <col min="3588" max="3588" width="11.75" style="104" customWidth="1"/>
    <col min="3589" max="3843" width="11.25" style="104"/>
    <col min="3844" max="3844" width="11.75" style="104" customWidth="1"/>
    <col min="3845" max="4099" width="11.25" style="104"/>
    <col min="4100" max="4100" width="11.75" style="104" customWidth="1"/>
    <col min="4101" max="4355" width="11.25" style="104"/>
    <col min="4356" max="4356" width="11.75" style="104" customWidth="1"/>
    <col min="4357" max="4611" width="11.25" style="104"/>
    <col min="4612" max="4612" width="11.75" style="104" customWidth="1"/>
    <col min="4613" max="4867" width="11.25" style="104"/>
    <col min="4868" max="4868" width="11.75" style="104" customWidth="1"/>
    <col min="4869" max="5123" width="11.25" style="104"/>
    <col min="5124" max="5124" width="11.75" style="104" customWidth="1"/>
    <col min="5125" max="5379" width="11.25" style="104"/>
    <col min="5380" max="5380" width="11.75" style="104" customWidth="1"/>
    <col min="5381" max="5635" width="11.25" style="104"/>
    <col min="5636" max="5636" width="11.75" style="104" customWidth="1"/>
    <col min="5637" max="5891" width="11.25" style="104"/>
    <col min="5892" max="5892" width="11.75" style="104" customWidth="1"/>
    <col min="5893" max="6147" width="11.25" style="104"/>
    <col min="6148" max="6148" width="11.75" style="104" customWidth="1"/>
    <col min="6149" max="6403" width="11.25" style="104"/>
    <col min="6404" max="6404" width="11.75" style="104" customWidth="1"/>
    <col min="6405" max="6659" width="11.25" style="104"/>
    <col min="6660" max="6660" width="11.75" style="104" customWidth="1"/>
    <col min="6661" max="6915" width="11.25" style="104"/>
    <col min="6916" max="6916" width="11.75" style="104" customWidth="1"/>
    <col min="6917" max="7171" width="11.25" style="104"/>
    <col min="7172" max="7172" width="11.75" style="104" customWidth="1"/>
    <col min="7173" max="7427" width="11.25" style="104"/>
    <col min="7428" max="7428" width="11.75" style="104" customWidth="1"/>
    <col min="7429" max="7683" width="11.25" style="104"/>
    <col min="7684" max="7684" width="11.75" style="104" customWidth="1"/>
    <col min="7685" max="7939" width="11.25" style="104"/>
    <col min="7940" max="7940" width="11.75" style="104" customWidth="1"/>
    <col min="7941" max="8195" width="11.25" style="104"/>
    <col min="8196" max="8196" width="11.75" style="104" customWidth="1"/>
    <col min="8197" max="8451" width="11.25" style="104"/>
    <col min="8452" max="8452" width="11.75" style="104" customWidth="1"/>
    <col min="8453" max="8707" width="11.25" style="104"/>
    <col min="8708" max="8708" width="11.75" style="104" customWidth="1"/>
    <col min="8709" max="8963" width="11.25" style="104"/>
    <col min="8964" max="8964" width="11.75" style="104" customWidth="1"/>
    <col min="8965" max="9219" width="11.25" style="104"/>
    <col min="9220" max="9220" width="11.75" style="104" customWidth="1"/>
    <col min="9221" max="9475" width="11.25" style="104"/>
    <col min="9476" max="9476" width="11.75" style="104" customWidth="1"/>
    <col min="9477" max="9731" width="11.25" style="104"/>
    <col min="9732" max="9732" width="11.75" style="104" customWidth="1"/>
    <col min="9733" max="9987" width="11.25" style="104"/>
    <col min="9988" max="9988" width="11.75" style="104" customWidth="1"/>
    <col min="9989" max="10243" width="11.25" style="104"/>
    <col min="10244" max="10244" width="11.75" style="104" customWidth="1"/>
    <col min="10245" max="10499" width="11.25" style="104"/>
    <col min="10500" max="10500" width="11.75" style="104" customWidth="1"/>
    <col min="10501" max="10755" width="11.25" style="104"/>
    <col min="10756" max="10756" width="11.75" style="104" customWidth="1"/>
    <col min="10757" max="11011" width="11.25" style="104"/>
    <col min="11012" max="11012" width="11.75" style="104" customWidth="1"/>
    <col min="11013" max="11267" width="11.25" style="104"/>
    <col min="11268" max="11268" width="11.75" style="104" customWidth="1"/>
    <col min="11269" max="11523" width="11.25" style="104"/>
    <col min="11524" max="11524" width="11.75" style="104" customWidth="1"/>
    <col min="11525" max="11779" width="11.25" style="104"/>
    <col min="11780" max="11780" width="11.75" style="104" customWidth="1"/>
    <col min="11781" max="12035" width="11.25" style="104"/>
    <col min="12036" max="12036" width="11.75" style="104" customWidth="1"/>
    <col min="12037" max="12291" width="11.25" style="104"/>
    <col min="12292" max="12292" width="11.75" style="104" customWidth="1"/>
    <col min="12293" max="12547" width="11.25" style="104"/>
    <col min="12548" max="12548" width="11.75" style="104" customWidth="1"/>
    <col min="12549" max="12803" width="11.25" style="104"/>
    <col min="12804" max="12804" width="11.75" style="104" customWidth="1"/>
    <col min="12805" max="13059" width="11.25" style="104"/>
    <col min="13060" max="13060" width="11.75" style="104" customWidth="1"/>
    <col min="13061" max="13315" width="11.25" style="104"/>
    <col min="13316" max="13316" width="11.75" style="104" customWidth="1"/>
    <col min="13317" max="13571" width="11.25" style="104"/>
    <col min="13572" max="13572" width="11.75" style="104" customWidth="1"/>
    <col min="13573" max="13827" width="11.25" style="104"/>
    <col min="13828" max="13828" width="11.75" style="104" customWidth="1"/>
    <col min="13829" max="14083" width="11.25" style="104"/>
    <col min="14084" max="14084" width="11.75" style="104" customWidth="1"/>
    <col min="14085" max="14339" width="11.25" style="104"/>
    <col min="14340" max="14340" width="11.75" style="104" customWidth="1"/>
    <col min="14341" max="14595" width="11.25" style="104"/>
    <col min="14596" max="14596" width="11.75" style="104" customWidth="1"/>
    <col min="14597" max="14851" width="11.25" style="104"/>
    <col min="14852" max="14852" width="11.75" style="104" customWidth="1"/>
    <col min="14853" max="15107" width="11.25" style="104"/>
    <col min="15108" max="15108" width="11.75" style="104" customWidth="1"/>
    <col min="15109" max="15363" width="11.25" style="104"/>
    <col min="15364" max="15364" width="11.75" style="104" customWidth="1"/>
    <col min="15365" max="15619" width="11.25" style="104"/>
    <col min="15620" max="15620" width="11.75" style="104" customWidth="1"/>
    <col min="15621" max="15875" width="11.25" style="104"/>
    <col min="15876" max="15876" width="11.75" style="104" customWidth="1"/>
    <col min="15877" max="16131" width="11.25" style="104"/>
    <col min="16132" max="16132" width="11.75" style="104" customWidth="1"/>
    <col min="16133" max="16384" width="11.25" style="104"/>
  </cols>
  <sheetData>
    <row r="1" spans="1:14" ht="15.75" thickBot="1">
      <c r="B1" s="326" t="s">
        <v>448</v>
      </c>
      <c r="C1" s="326" t="s">
        <v>447</v>
      </c>
      <c r="D1" s="326" t="s">
        <v>634</v>
      </c>
    </row>
    <row r="2" spans="1:14" ht="15.75" thickBot="1">
      <c r="A2" s="105">
        <v>2012</v>
      </c>
      <c r="B2" s="106">
        <v>84.52</v>
      </c>
      <c r="C2" s="106">
        <v>79.25</v>
      </c>
      <c r="D2" s="107">
        <v>81.87</v>
      </c>
    </row>
    <row r="3" spans="1:14" ht="15.75" thickBot="1">
      <c r="A3" s="108">
        <v>2013</v>
      </c>
      <c r="B3" s="109">
        <v>85.12</v>
      </c>
      <c r="C3" s="109">
        <v>80.099999999999994</v>
      </c>
      <c r="D3" s="110">
        <v>82.62</v>
      </c>
    </row>
    <row r="4" spans="1:14" ht="15.75" thickBot="1">
      <c r="A4" s="105">
        <v>2014</v>
      </c>
      <c r="B4" s="106">
        <v>85.34</v>
      </c>
      <c r="C4" s="106">
        <v>80.06</v>
      </c>
      <c r="D4" s="107">
        <v>82.7</v>
      </c>
    </row>
    <row r="5" spans="1:14" ht="15.75" thickBot="1">
      <c r="A5" s="108">
        <v>2015</v>
      </c>
      <c r="B5" s="109">
        <v>85.05</v>
      </c>
      <c r="C5" s="109">
        <v>79.819999999999993</v>
      </c>
      <c r="D5" s="110">
        <v>82.42</v>
      </c>
    </row>
    <row r="6" spans="1:14" ht="15.75" thickBot="1">
      <c r="A6" s="105">
        <v>2016</v>
      </c>
      <c r="B6" s="106">
        <v>85.44</v>
      </c>
      <c r="C6" s="106">
        <v>80.58</v>
      </c>
      <c r="D6" s="107">
        <v>83.03</v>
      </c>
    </row>
    <row r="7" spans="1:14" ht="15.75" thickBot="1">
      <c r="A7" s="108">
        <v>2017</v>
      </c>
      <c r="B7" s="109">
        <v>85.44</v>
      </c>
      <c r="C7" s="109">
        <v>80.36</v>
      </c>
      <c r="D7" s="110">
        <v>82.9</v>
      </c>
      <c r="E7" s="111"/>
    </row>
    <row r="8" spans="1:14" ht="15.75" thickBot="1">
      <c r="A8" s="108">
        <v>2018</v>
      </c>
      <c r="B8" s="106">
        <v>85.67</v>
      </c>
      <c r="C8" s="106">
        <v>80.78</v>
      </c>
      <c r="D8" s="107">
        <v>83.23</v>
      </c>
    </row>
    <row r="9" spans="1:14" ht="15.75" thickBot="1">
      <c r="A9" s="112">
        <v>2019</v>
      </c>
      <c r="B9" s="113">
        <v>85.99</v>
      </c>
      <c r="C9" s="113">
        <v>81.36</v>
      </c>
      <c r="D9" s="114">
        <v>83.71</v>
      </c>
      <c r="I9" s="115"/>
      <c r="J9" s="115"/>
      <c r="K9" s="115"/>
      <c r="L9" s="115"/>
      <c r="M9" s="115"/>
      <c r="N9" s="115"/>
    </row>
    <row r="10" spans="1:14" ht="15.75" thickBot="1">
      <c r="A10" s="112">
        <v>2020</v>
      </c>
      <c r="B10" s="116">
        <v>85.85</v>
      </c>
      <c r="C10" s="116">
        <v>81.02</v>
      </c>
      <c r="D10" s="117">
        <v>83.44</v>
      </c>
    </row>
    <row r="11" spans="1:14">
      <c r="A11" s="118">
        <v>2021</v>
      </c>
      <c r="B11" s="115">
        <v>85.9</v>
      </c>
      <c r="C11" s="115">
        <v>80.760000000000005</v>
      </c>
      <c r="D11" s="115">
        <v>83.32</v>
      </c>
    </row>
    <row r="19" spans="6:11">
      <c r="F19" s="458" t="s">
        <v>287</v>
      </c>
      <c r="G19" s="458"/>
      <c r="H19" s="458"/>
      <c r="I19" s="458"/>
      <c r="J19" s="458"/>
      <c r="K19" s="458"/>
    </row>
    <row r="21" spans="6:11" ht="23.25">
      <c r="G21" s="119"/>
      <c r="H21" s="119"/>
    </row>
  </sheetData>
  <mergeCells count="1">
    <mergeCell ref="F19:K19"/>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L25"/>
  <sheetViews>
    <sheetView workbookViewId="0"/>
  </sheetViews>
  <sheetFormatPr baseColWidth="10" defaultColWidth="11.25" defaultRowHeight="15"/>
  <cols>
    <col min="1" max="1" width="24" style="120" customWidth="1"/>
    <col min="2" max="256" width="11.25" style="120"/>
    <col min="257" max="257" width="24" style="120" customWidth="1"/>
    <col min="258" max="512" width="11.25" style="120"/>
    <col min="513" max="513" width="24" style="120" customWidth="1"/>
    <col min="514" max="768" width="11.25" style="120"/>
    <col min="769" max="769" width="24" style="120" customWidth="1"/>
    <col min="770" max="1024" width="11.25" style="120"/>
    <col min="1025" max="1025" width="24" style="120" customWidth="1"/>
    <col min="1026" max="1280" width="11.25" style="120"/>
    <col min="1281" max="1281" width="24" style="120" customWidth="1"/>
    <col min="1282" max="1536" width="11.25" style="120"/>
    <col min="1537" max="1537" width="24" style="120" customWidth="1"/>
    <col min="1538" max="1792" width="11.25" style="120"/>
    <col min="1793" max="1793" width="24" style="120" customWidth="1"/>
    <col min="1794" max="2048" width="11.25" style="120"/>
    <col min="2049" max="2049" width="24" style="120" customWidth="1"/>
    <col min="2050" max="2304" width="11.25" style="120"/>
    <col min="2305" max="2305" width="24" style="120" customWidth="1"/>
    <col min="2306" max="2560" width="11.25" style="120"/>
    <col min="2561" max="2561" width="24" style="120" customWidth="1"/>
    <col min="2562" max="2816" width="11.25" style="120"/>
    <col min="2817" max="2817" width="24" style="120" customWidth="1"/>
    <col min="2818" max="3072" width="11.25" style="120"/>
    <col min="3073" max="3073" width="24" style="120" customWidth="1"/>
    <col min="3074" max="3328" width="11.25" style="120"/>
    <col min="3329" max="3329" width="24" style="120" customWidth="1"/>
    <col min="3330" max="3584" width="11.25" style="120"/>
    <col min="3585" max="3585" width="24" style="120" customWidth="1"/>
    <col min="3586" max="3840" width="11.25" style="120"/>
    <col min="3841" max="3841" width="24" style="120" customWidth="1"/>
    <col min="3842" max="4096" width="11.25" style="120"/>
    <col min="4097" max="4097" width="24" style="120" customWidth="1"/>
    <col min="4098" max="4352" width="11.25" style="120"/>
    <col min="4353" max="4353" width="24" style="120" customWidth="1"/>
    <col min="4354" max="4608" width="11.25" style="120"/>
    <col min="4609" max="4609" width="24" style="120" customWidth="1"/>
    <col min="4610" max="4864" width="11.25" style="120"/>
    <col min="4865" max="4865" width="24" style="120" customWidth="1"/>
    <col min="4866" max="5120" width="11.25" style="120"/>
    <col min="5121" max="5121" width="24" style="120" customWidth="1"/>
    <col min="5122" max="5376" width="11.25" style="120"/>
    <col min="5377" max="5377" width="24" style="120" customWidth="1"/>
    <col min="5378" max="5632" width="11.25" style="120"/>
    <col min="5633" max="5633" width="24" style="120" customWidth="1"/>
    <col min="5634" max="5888" width="11.25" style="120"/>
    <col min="5889" max="5889" width="24" style="120" customWidth="1"/>
    <col min="5890" max="6144" width="11.25" style="120"/>
    <col min="6145" max="6145" width="24" style="120" customWidth="1"/>
    <col min="6146" max="6400" width="11.25" style="120"/>
    <col min="6401" max="6401" width="24" style="120" customWidth="1"/>
    <col min="6402" max="6656" width="11.25" style="120"/>
    <col min="6657" max="6657" width="24" style="120" customWidth="1"/>
    <col min="6658" max="6912" width="11.25" style="120"/>
    <col min="6913" max="6913" width="24" style="120" customWidth="1"/>
    <col min="6914" max="7168" width="11.25" style="120"/>
    <col min="7169" max="7169" width="24" style="120" customWidth="1"/>
    <col min="7170" max="7424" width="11.25" style="120"/>
    <col min="7425" max="7425" width="24" style="120" customWidth="1"/>
    <col min="7426" max="7680" width="11.25" style="120"/>
    <col min="7681" max="7681" width="24" style="120" customWidth="1"/>
    <col min="7682" max="7936" width="11.25" style="120"/>
    <col min="7937" max="7937" width="24" style="120" customWidth="1"/>
    <col min="7938" max="8192" width="11.25" style="120"/>
    <col min="8193" max="8193" width="24" style="120" customWidth="1"/>
    <col min="8194" max="8448" width="11.25" style="120"/>
    <col min="8449" max="8449" width="24" style="120" customWidth="1"/>
    <col min="8450" max="8704" width="11.25" style="120"/>
    <col min="8705" max="8705" width="24" style="120" customWidth="1"/>
    <col min="8706" max="8960" width="11.25" style="120"/>
    <col min="8961" max="8961" width="24" style="120" customWidth="1"/>
    <col min="8962" max="9216" width="11.25" style="120"/>
    <col min="9217" max="9217" width="24" style="120" customWidth="1"/>
    <col min="9218" max="9472" width="11.25" style="120"/>
    <col min="9473" max="9473" width="24" style="120" customWidth="1"/>
    <col min="9474" max="9728" width="11.25" style="120"/>
    <col min="9729" max="9729" width="24" style="120" customWidth="1"/>
    <col min="9730" max="9984" width="11.25" style="120"/>
    <col min="9985" max="9985" width="24" style="120" customWidth="1"/>
    <col min="9986" max="10240" width="11.25" style="120"/>
    <col min="10241" max="10241" width="24" style="120" customWidth="1"/>
    <col min="10242" max="10496" width="11.25" style="120"/>
    <col min="10497" max="10497" width="24" style="120" customWidth="1"/>
    <col min="10498" max="10752" width="11.25" style="120"/>
    <col min="10753" max="10753" width="24" style="120" customWidth="1"/>
    <col min="10754" max="11008" width="11.25" style="120"/>
    <col min="11009" max="11009" width="24" style="120" customWidth="1"/>
    <col min="11010" max="11264" width="11.25" style="120"/>
    <col min="11265" max="11265" width="24" style="120" customWidth="1"/>
    <col min="11266" max="11520" width="11.25" style="120"/>
    <col min="11521" max="11521" width="24" style="120" customWidth="1"/>
    <col min="11522" max="11776" width="11.25" style="120"/>
    <col min="11777" max="11777" width="24" style="120" customWidth="1"/>
    <col min="11778" max="12032" width="11.25" style="120"/>
    <col min="12033" max="12033" width="24" style="120" customWidth="1"/>
    <col min="12034" max="12288" width="11.25" style="120"/>
    <col min="12289" max="12289" width="24" style="120" customWidth="1"/>
    <col min="12290" max="12544" width="11.25" style="120"/>
    <col min="12545" max="12545" width="24" style="120" customWidth="1"/>
    <col min="12546" max="12800" width="11.25" style="120"/>
    <col min="12801" max="12801" width="24" style="120" customWidth="1"/>
    <col min="12802" max="13056" width="11.25" style="120"/>
    <col min="13057" max="13057" width="24" style="120" customWidth="1"/>
    <col min="13058" max="13312" width="11.25" style="120"/>
    <col min="13313" max="13313" width="24" style="120" customWidth="1"/>
    <col min="13314" max="13568" width="11.25" style="120"/>
    <col min="13569" max="13569" width="24" style="120" customWidth="1"/>
    <col min="13570" max="13824" width="11.25" style="120"/>
    <col min="13825" max="13825" width="24" style="120" customWidth="1"/>
    <col min="13826" max="14080" width="11.25" style="120"/>
    <col min="14081" max="14081" width="24" style="120" customWidth="1"/>
    <col min="14082" max="14336" width="11.25" style="120"/>
    <col min="14337" max="14337" width="24" style="120" customWidth="1"/>
    <col min="14338" max="14592" width="11.25" style="120"/>
    <col min="14593" max="14593" width="24" style="120" customWidth="1"/>
    <col min="14594" max="14848" width="11.25" style="120"/>
    <col min="14849" max="14849" width="24" style="120" customWidth="1"/>
    <col min="14850" max="15104" width="11.25" style="120"/>
    <col min="15105" max="15105" width="24" style="120" customWidth="1"/>
    <col min="15106" max="15360" width="11.25" style="120"/>
    <col min="15361" max="15361" width="24" style="120" customWidth="1"/>
    <col min="15362" max="15616" width="11.25" style="120"/>
    <col min="15617" max="15617" width="24" style="120" customWidth="1"/>
    <col min="15618" max="15872" width="11.25" style="120"/>
    <col min="15873" max="15873" width="24" style="120" customWidth="1"/>
    <col min="15874" max="16128" width="11.25" style="120"/>
    <col min="16129" max="16129" width="24" style="120" customWidth="1"/>
    <col min="16130" max="16384" width="11.25" style="120"/>
  </cols>
  <sheetData>
    <row r="1" spans="1:5">
      <c r="A1" s="120" t="s">
        <v>433</v>
      </c>
    </row>
    <row r="2" spans="1:5">
      <c r="A2" s="123" t="s">
        <v>635</v>
      </c>
      <c r="B2" s="459" t="s">
        <v>233</v>
      </c>
      <c r="C2" s="460"/>
      <c r="D2" s="461"/>
      <c r="E2" s="461"/>
    </row>
    <row r="3" spans="1:5">
      <c r="A3" s="90"/>
      <c r="B3" s="327" t="s">
        <v>448</v>
      </c>
      <c r="C3" s="327" t="s">
        <v>447</v>
      </c>
    </row>
    <row r="4" spans="1:5">
      <c r="A4" s="327" t="s">
        <v>265</v>
      </c>
      <c r="B4" s="121">
        <v>5.3357662670880392</v>
      </c>
      <c r="C4" s="121">
        <v>6.8591054213250739</v>
      </c>
      <c r="E4" s="122"/>
    </row>
    <row r="5" spans="1:5">
      <c r="A5" s="120" t="s">
        <v>234</v>
      </c>
      <c r="B5" s="121">
        <v>15.859083071622781</v>
      </c>
      <c r="C5" s="121">
        <v>22.008352646841605</v>
      </c>
      <c r="D5" s="121"/>
      <c r="E5" s="122"/>
    </row>
    <row r="6" spans="1:5">
      <c r="A6" s="327" t="s">
        <v>636</v>
      </c>
      <c r="B6" s="121">
        <v>0.4281787745194105</v>
      </c>
      <c r="C6" s="121">
        <v>0.36187126923057944</v>
      </c>
      <c r="E6" s="122"/>
    </row>
    <row r="7" spans="1:5">
      <c r="A7" s="327" t="s">
        <v>637</v>
      </c>
      <c r="B7" s="121">
        <v>2.7831620343761676</v>
      </c>
      <c r="C7" s="121">
        <v>2.714034519229346</v>
      </c>
      <c r="E7" s="122"/>
    </row>
    <row r="8" spans="1:5">
      <c r="A8" s="120" t="s">
        <v>408</v>
      </c>
      <c r="B8" s="121">
        <v>4.0512299435298074</v>
      </c>
      <c r="C8" s="121">
        <v>2.1218815332156704</v>
      </c>
      <c r="E8" s="122"/>
    </row>
    <row r="9" spans="1:5">
      <c r="A9" s="327" t="s">
        <v>638</v>
      </c>
      <c r="B9" s="121">
        <v>5.4181083391110025</v>
      </c>
      <c r="C9" s="121">
        <v>3.3719822814667628</v>
      </c>
      <c r="E9" s="122"/>
    </row>
    <row r="10" spans="1:5">
      <c r="A10" s="327" t="s">
        <v>639</v>
      </c>
      <c r="B10" s="121">
        <v>19.597413141465328</v>
      </c>
      <c r="C10" s="121">
        <v>17.468513087403426</v>
      </c>
      <c r="D10" s="121"/>
      <c r="E10" s="122"/>
    </row>
    <row r="11" spans="1:5">
      <c r="A11" s="327" t="s">
        <v>640</v>
      </c>
      <c r="B11" s="121">
        <v>4.5123455468584028</v>
      </c>
      <c r="C11" s="121">
        <v>7.566399265730297</v>
      </c>
      <c r="E11" s="122"/>
    </row>
    <row r="12" spans="1:5">
      <c r="A12" s="327" t="s">
        <v>641</v>
      </c>
      <c r="B12" s="121">
        <v>2.766693619971575</v>
      </c>
      <c r="C12" s="121">
        <v>3.3061875052430212</v>
      </c>
      <c r="E12" s="122"/>
    </row>
    <row r="13" spans="1:5">
      <c r="A13" s="327" t="s">
        <v>642</v>
      </c>
      <c r="B13" s="121">
        <v>0.4281787745194105</v>
      </c>
      <c r="C13" s="121">
        <v>0.13158955244748344</v>
      </c>
      <c r="E13" s="122"/>
    </row>
    <row r="14" spans="1:5">
      <c r="A14" s="327" t="s">
        <v>643</v>
      </c>
      <c r="B14" s="121">
        <v>1.3010047379628242</v>
      </c>
      <c r="C14" s="121">
        <v>0.62505037412554632</v>
      </c>
      <c r="E14" s="122"/>
    </row>
    <row r="15" spans="1:5">
      <c r="A15" s="327" t="s">
        <v>644</v>
      </c>
      <c r="B15" s="121">
        <v>2.766693619971575</v>
      </c>
      <c r="C15" s="121">
        <v>1.9409458986003805</v>
      </c>
      <c r="E15" s="122"/>
    </row>
    <row r="16" spans="1:5">
      <c r="A16" s="120" t="s">
        <v>237</v>
      </c>
      <c r="B16" s="121">
        <v>0.13174731523674169</v>
      </c>
      <c r="C16" s="121">
        <v>8.2243470279677142E-2</v>
      </c>
      <c r="E16" s="122"/>
    </row>
    <row r="17" spans="1:12">
      <c r="A17" s="120" t="s">
        <v>238</v>
      </c>
      <c r="B17" s="121">
        <v>9.8810486427556257E-2</v>
      </c>
      <c r="C17" s="121">
        <v>9.8692164335612564E-2</v>
      </c>
      <c r="E17" s="122"/>
    </row>
    <row r="18" spans="1:12">
      <c r="A18" s="120" t="s">
        <v>409</v>
      </c>
      <c r="B18" s="121">
        <v>0.37877353130563235</v>
      </c>
      <c r="C18" s="121">
        <v>0.57570429195773998</v>
      </c>
      <c r="E18" s="122"/>
    </row>
    <row r="19" spans="1:12">
      <c r="A19" s="120" t="s">
        <v>235</v>
      </c>
      <c r="B19" s="121">
        <v>1.8609308277189764</v>
      </c>
      <c r="C19" s="121">
        <v>3.9147891853126322</v>
      </c>
      <c r="E19" s="122"/>
    </row>
    <row r="20" spans="1:12">
      <c r="B20" s="121"/>
      <c r="C20" s="121"/>
      <c r="E20" s="122"/>
    </row>
    <row r="23" spans="1:12">
      <c r="F23" s="463" t="s">
        <v>645</v>
      </c>
      <c r="G23" s="463"/>
      <c r="H23" s="463"/>
      <c r="I23" s="463"/>
      <c r="J23" s="463"/>
      <c r="K23" s="463"/>
      <c r="L23" s="463"/>
    </row>
    <row r="24" spans="1:12">
      <c r="F24" s="462"/>
      <c r="G24" s="462"/>
    </row>
    <row r="25" spans="1:12" ht="23.25">
      <c r="I25" s="119"/>
    </row>
  </sheetData>
  <mergeCells count="4">
    <mergeCell ref="B2:C2"/>
    <mergeCell ref="D2:E2"/>
    <mergeCell ref="F24:G24"/>
    <mergeCell ref="F23:L23"/>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M21"/>
  <sheetViews>
    <sheetView workbookViewId="0">
      <selection sqref="A1:E1"/>
    </sheetView>
  </sheetViews>
  <sheetFormatPr baseColWidth="10" defaultColWidth="11.25" defaultRowHeight="15"/>
  <cols>
    <col min="1" max="1" width="35.75" style="120" bestFit="1" customWidth="1"/>
    <col min="2" max="256" width="11.25" style="120"/>
    <col min="257" max="257" width="35.75" style="120" bestFit="1" customWidth="1"/>
    <col min="258" max="512" width="11.25" style="120"/>
    <col min="513" max="513" width="35.75" style="120" bestFit="1" customWidth="1"/>
    <col min="514" max="768" width="11.25" style="120"/>
    <col min="769" max="769" width="35.75" style="120" bestFit="1" customWidth="1"/>
    <col min="770" max="1024" width="11.25" style="120"/>
    <col min="1025" max="1025" width="35.75" style="120" bestFit="1" customWidth="1"/>
    <col min="1026" max="1280" width="11.25" style="120"/>
    <col min="1281" max="1281" width="35.75" style="120" bestFit="1" customWidth="1"/>
    <col min="1282" max="1536" width="11.25" style="120"/>
    <col min="1537" max="1537" width="35.75" style="120" bestFit="1" customWidth="1"/>
    <col min="1538" max="1792" width="11.25" style="120"/>
    <col min="1793" max="1793" width="35.75" style="120" bestFit="1" customWidth="1"/>
    <col min="1794" max="2048" width="11.25" style="120"/>
    <col min="2049" max="2049" width="35.75" style="120" bestFit="1" customWidth="1"/>
    <col min="2050" max="2304" width="11.25" style="120"/>
    <col min="2305" max="2305" width="35.75" style="120" bestFit="1" customWidth="1"/>
    <col min="2306" max="2560" width="11.25" style="120"/>
    <col min="2561" max="2561" width="35.75" style="120" bestFit="1" customWidth="1"/>
    <col min="2562" max="2816" width="11.25" style="120"/>
    <col min="2817" max="2817" width="35.75" style="120" bestFit="1" customWidth="1"/>
    <col min="2818" max="3072" width="11.25" style="120"/>
    <col min="3073" max="3073" width="35.75" style="120" bestFit="1" customWidth="1"/>
    <col min="3074" max="3328" width="11.25" style="120"/>
    <col min="3329" max="3329" width="35.75" style="120" bestFit="1" customWidth="1"/>
    <col min="3330" max="3584" width="11.25" style="120"/>
    <col min="3585" max="3585" width="35.75" style="120" bestFit="1" customWidth="1"/>
    <col min="3586" max="3840" width="11.25" style="120"/>
    <col min="3841" max="3841" width="35.75" style="120" bestFit="1" customWidth="1"/>
    <col min="3842" max="4096" width="11.25" style="120"/>
    <col min="4097" max="4097" width="35.75" style="120" bestFit="1" customWidth="1"/>
    <col min="4098" max="4352" width="11.25" style="120"/>
    <col min="4353" max="4353" width="35.75" style="120" bestFit="1" customWidth="1"/>
    <col min="4354" max="4608" width="11.25" style="120"/>
    <col min="4609" max="4609" width="35.75" style="120" bestFit="1" customWidth="1"/>
    <col min="4610" max="4864" width="11.25" style="120"/>
    <col min="4865" max="4865" width="35.75" style="120" bestFit="1" customWidth="1"/>
    <col min="4866" max="5120" width="11.25" style="120"/>
    <col min="5121" max="5121" width="35.75" style="120" bestFit="1" customWidth="1"/>
    <col min="5122" max="5376" width="11.25" style="120"/>
    <col min="5377" max="5377" width="35.75" style="120" bestFit="1" customWidth="1"/>
    <col min="5378" max="5632" width="11.25" style="120"/>
    <col min="5633" max="5633" width="35.75" style="120" bestFit="1" customWidth="1"/>
    <col min="5634" max="5888" width="11.25" style="120"/>
    <col min="5889" max="5889" width="35.75" style="120" bestFit="1" customWidth="1"/>
    <col min="5890" max="6144" width="11.25" style="120"/>
    <col min="6145" max="6145" width="35.75" style="120" bestFit="1" customWidth="1"/>
    <col min="6146" max="6400" width="11.25" style="120"/>
    <col min="6401" max="6401" width="35.75" style="120" bestFit="1" customWidth="1"/>
    <col min="6402" max="6656" width="11.25" style="120"/>
    <col min="6657" max="6657" width="35.75" style="120" bestFit="1" customWidth="1"/>
    <col min="6658" max="6912" width="11.25" style="120"/>
    <col min="6913" max="6913" width="35.75" style="120" bestFit="1" customWidth="1"/>
    <col min="6914" max="7168" width="11.25" style="120"/>
    <col min="7169" max="7169" width="35.75" style="120" bestFit="1" customWidth="1"/>
    <col min="7170" max="7424" width="11.25" style="120"/>
    <col min="7425" max="7425" width="35.75" style="120" bestFit="1" customWidth="1"/>
    <col min="7426" max="7680" width="11.25" style="120"/>
    <col min="7681" max="7681" width="35.75" style="120" bestFit="1" customWidth="1"/>
    <col min="7682" max="7936" width="11.25" style="120"/>
    <col min="7937" max="7937" width="35.75" style="120" bestFit="1" customWidth="1"/>
    <col min="7938" max="8192" width="11.25" style="120"/>
    <col min="8193" max="8193" width="35.75" style="120" bestFit="1" customWidth="1"/>
    <col min="8194" max="8448" width="11.25" style="120"/>
    <col min="8449" max="8449" width="35.75" style="120" bestFit="1" customWidth="1"/>
    <col min="8450" max="8704" width="11.25" style="120"/>
    <col min="8705" max="8705" width="35.75" style="120" bestFit="1" customWidth="1"/>
    <col min="8706" max="8960" width="11.25" style="120"/>
    <col min="8961" max="8961" width="35.75" style="120" bestFit="1" customWidth="1"/>
    <col min="8962" max="9216" width="11.25" style="120"/>
    <col min="9217" max="9217" width="35.75" style="120" bestFit="1" customWidth="1"/>
    <col min="9218" max="9472" width="11.25" style="120"/>
    <col min="9473" max="9473" width="35.75" style="120" bestFit="1" customWidth="1"/>
    <col min="9474" max="9728" width="11.25" style="120"/>
    <col min="9729" max="9729" width="35.75" style="120" bestFit="1" customWidth="1"/>
    <col min="9730" max="9984" width="11.25" style="120"/>
    <col min="9985" max="9985" width="35.75" style="120" bestFit="1" customWidth="1"/>
    <col min="9986" max="10240" width="11.25" style="120"/>
    <col min="10241" max="10241" width="35.75" style="120" bestFit="1" customWidth="1"/>
    <col min="10242" max="10496" width="11.25" style="120"/>
    <col min="10497" max="10497" width="35.75" style="120" bestFit="1" customWidth="1"/>
    <col min="10498" max="10752" width="11.25" style="120"/>
    <col min="10753" max="10753" width="35.75" style="120" bestFit="1" customWidth="1"/>
    <col min="10754" max="11008" width="11.25" style="120"/>
    <col min="11009" max="11009" width="35.75" style="120" bestFit="1" customWidth="1"/>
    <col min="11010" max="11264" width="11.25" style="120"/>
    <col min="11265" max="11265" width="35.75" style="120" bestFit="1" customWidth="1"/>
    <col min="11266" max="11520" width="11.25" style="120"/>
    <col min="11521" max="11521" width="35.75" style="120" bestFit="1" customWidth="1"/>
    <col min="11522" max="11776" width="11.25" style="120"/>
    <col min="11777" max="11777" width="35.75" style="120" bestFit="1" customWidth="1"/>
    <col min="11778" max="12032" width="11.25" style="120"/>
    <col min="12033" max="12033" width="35.75" style="120" bestFit="1" customWidth="1"/>
    <col min="12034" max="12288" width="11.25" style="120"/>
    <col min="12289" max="12289" width="35.75" style="120" bestFit="1" customWidth="1"/>
    <col min="12290" max="12544" width="11.25" style="120"/>
    <col min="12545" max="12545" width="35.75" style="120" bestFit="1" customWidth="1"/>
    <col min="12546" max="12800" width="11.25" style="120"/>
    <col min="12801" max="12801" width="35.75" style="120" bestFit="1" customWidth="1"/>
    <col min="12802" max="13056" width="11.25" style="120"/>
    <col min="13057" max="13057" width="35.75" style="120" bestFit="1" customWidth="1"/>
    <col min="13058" max="13312" width="11.25" style="120"/>
    <col min="13313" max="13313" width="35.75" style="120" bestFit="1" customWidth="1"/>
    <col min="13314" max="13568" width="11.25" style="120"/>
    <col min="13569" max="13569" width="35.75" style="120" bestFit="1" customWidth="1"/>
    <col min="13570" max="13824" width="11.25" style="120"/>
    <col min="13825" max="13825" width="35.75" style="120" bestFit="1" customWidth="1"/>
    <col min="13826" max="14080" width="11.25" style="120"/>
    <col min="14081" max="14081" width="35.75" style="120" bestFit="1" customWidth="1"/>
    <col min="14082" max="14336" width="11.25" style="120"/>
    <col min="14337" max="14337" width="35.75" style="120" bestFit="1" customWidth="1"/>
    <col min="14338" max="14592" width="11.25" style="120"/>
    <col min="14593" max="14593" width="35.75" style="120" bestFit="1" customWidth="1"/>
    <col min="14594" max="14848" width="11.25" style="120"/>
    <col min="14849" max="14849" width="35.75" style="120" bestFit="1" customWidth="1"/>
    <col min="14850" max="15104" width="11.25" style="120"/>
    <col min="15105" max="15105" width="35.75" style="120" bestFit="1" customWidth="1"/>
    <col min="15106" max="15360" width="11.25" style="120"/>
    <col min="15361" max="15361" width="35.75" style="120" bestFit="1" customWidth="1"/>
    <col min="15362" max="15616" width="11.25" style="120"/>
    <col min="15617" max="15617" width="35.75" style="120" bestFit="1" customWidth="1"/>
    <col min="15618" max="15872" width="11.25" style="120"/>
    <col min="15873" max="15873" width="35.75" style="120" bestFit="1" customWidth="1"/>
    <col min="15874" max="16128" width="11.25" style="120"/>
    <col min="16129" max="16129" width="35.75" style="120" bestFit="1" customWidth="1"/>
    <col min="16130" max="16384" width="11.25" style="120"/>
  </cols>
  <sheetData>
    <row r="1" spans="1:5">
      <c r="A1" s="464" t="s">
        <v>433</v>
      </c>
      <c r="B1" s="464"/>
      <c r="C1" s="464"/>
      <c r="D1" s="464"/>
      <c r="E1" s="464"/>
    </row>
    <row r="2" spans="1:5">
      <c r="A2" s="126" t="s">
        <v>434</v>
      </c>
      <c r="B2" s="465" t="s">
        <v>448</v>
      </c>
      <c r="C2" s="465"/>
      <c r="D2" s="465" t="s">
        <v>447</v>
      </c>
      <c r="E2" s="465"/>
    </row>
    <row r="3" spans="1:5">
      <c r="A3" s="127"/>
      <c r="B3" s="128" t="s">
        <v>240</v>
      </c>
      <c r="C3" s="129" t="s">
        <v>241</v>
      </c>
      <c r="D3" s="128" t="s">
        <v>240</v>
      </c>
      <c r="E3" s="129" t="s">
        <v>241</v>
      </c>
    </row>
    <row r="4" spans="1:5">
      <c r="A4" s="130" t="s">
        <v>646</v>
      </c>
      <c r="B4" s="124">
        <v>8</v>
      </c>
      <c r="C4" s="131">
        <v>2.4691358024691357</v>
      </c>
      <c r="D4" s="124">
        <v>10</v>
      </c>
      <c r="E4" s="131">
        <f>(D4/417)*100</f>
        <v>2.3980815347721824</v>
      </c>
    </row>
    <row r="5" spans="1:5">
      <c r="A5" s="130" t="s">
        <v>274</v>
      </c>
      <c r="B5" s="124">
        <v>1</v>
      </c>
      <c r="C5" s="131">
        <v>0.30864197530864196</v>
      </c>
      <c r="D5" s="124">
        <v>1</v>
      </c>
      <c r="E5" s="131">
        <f t="shared" ref="E5:E12" si="0">(D5/417)*100</f>
        <v>0.23980815347721821</v>
      </c>
    </row>
    <row r="6" spans="1:5">
      <c r="A6" s="130" t="s">
        <v>647</v>
      </c>
      <c r="B6" s="124">
        <v>1</v>
      </c>
      <c r="C6" s="131">
        <v>0.30864197530864196</v>
      </c>
      <c r="D6" s="124">
        <v>0</v>
      </c>
      <c r="E6" s="131">
        <f t="shared" si="0"/>
        <v>0</v>
      </c>
    </row>
    <row r="7" spans="1:5">
      <c r="A7" s="130" t="s">
        <v>435</v>
      </c>
      <c r="B7" s="124">
        <v>30</v>
      </c>
      <c r="C7" s="131">
        <v>9.2592592592592595</v>
      </c>
      <c r="D7" s="124">
        <v>33</v>
      </c>
      <c r="E7" s="131">
        <f t="shared" si="0"/>
        <v>7.9136690647482011</v>
      </c>
    </row>
    <row r="8" spans="1:5">
      <c r="A8" s="130" t="s">
        <v>436</v>
      </c>
      <c r="B8" s="124">
        <v>2</v>
      </c>
      <c r="C8" s="131">
        <v>0.61728395061728392</v>
      </c>
      <c r="D8" s="124">
        <v>9</v>
      </c>
      <c r="E8" s="131">
        <f t="shared" si="0"/>
        <v>2.1582733812949639</v>
      </c>
    </row>
    <row r="9" spans="1:5">
      <c r="A9" s="130" t="s">
        <v>285</v>
      </c>
      <c r="B9" s="124">
        <v>1</v>
      </c>
      <c r="C9" s="131">
        <v>0.30864197530864196</v>
      </c>
      <c r="D9" s="124">
        <v>12</v>
      </c>
      <c r="E9" s="131">
        <f t="shared" si="0"/>
        <v>2.877697841726619</v>
      </c>
    </row>
    <row r="10" spans="1:5">
      <c r="A10" s="130" t="s">
        <v>648</v>
      </c>
      <c r="B10" s="124">
        <v>272</v>
      </c>
      <c r="C10" s="131">
        <v>83.950617283950606</v>
      </c>
      <c r="D10" s="124">
        <v>336</v>
      </c>
      <c r="E10" s="131">
        <f t="shared" si="0"/>
        <v>80.57553956834532</v>
      </c>
    </row>
    <row r="11" spans="1:5">
      <c r="A11" s="130" t="s">
        <v>437</v>
      </c>
      <c r="B11" s="124">
        <v>9</v>
      </c>
      <c r="C11" s="131">
        <v>2.7777777777777777</v>
      </c>
      <c r="D11" s="124">
        <v>16</v>
      </c>
      <c r="E11" s="131">
        <f t="shared" si="0"/>
        <v>3.8369304556354913</v>
      </c>
    </row>
    <row r="12" spans="1:5" ht="15.75" thickBot="1">
      <c r="A12" s="132" t="s">
        <v>252</v>
      </c>
      <c r="B12" s="133">
        <f>SUM(B4:B11)</f>
        <v>324</v>
      </c>
      <c r="C12" s="131">
        <v>100</v>
      </c>
      <c r="D12" s="133">
        <f>SUM(D4:D11)</f>
        <v>417</v>
      </c>
      <c r="E12" s="131">
        <f t="shared" si="0"/>
        <v>100</v>
      </c>
    </row>
    <row r="13" spans="1:5" ht="15.75" thickTop="1">
      <c r="A13" s="134"/>
      <c r="B13" s="134"/>
      <c r="C13" s="134"/>
      <c r="D13" s="134"/>
      <c r="E13" s="134"/>
    </row>
    <row r="19" spans="7:13">
      <c r="G19" s="328"/>
    </row>
    <row r="21" spans="7:13">
      <c r="G21" s="463" t="s">
        <v>645</v>
      </c>
      <c r="H21" s="463"/>
      <c r="I21" s="463"/>
      <c r="J21" s="463"/>
      <c r="K21" s="463"/>
      <c r="L21" s="463"/>
      <c r="M21" s="463"/>
    </row>
  </sheetData>
  <mergeCells count="4">
    <mergeCell ref="A1:E1"/>
    <mergeCell ref="B2:C2"/>
    <mergeCell ref="D2:E2"/>
    <mergeCell ref="G21:M21"/>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K26"/>
  <sheetViews>
    <sheetView workbookViewId="0"/>
  </sheetViews>
  <sheetFormatPr baseColWidth="10" defaultColWidth="11.25" defaultRowHeight="15"/>
  <cols>
    <col min="1" max="16384" width="11.25" style="120"/>
  </cols>
  <sheetData>
    <row r="1" spans="1:11">
      <c r="B1" s="466" t="s">
        <v>253</v>
      </c>
      <c r="C1" s="466"/>
      <c r="I1" s="466"/>
      <c r="J1" s="466"/>
    </row>
    <row r="2" spans="1:11" ht="15.75" thickBot="1">
      <c r="B2" s="327" t="s">
        <v>448</v>
      </c>
      <c r="C2" s="327" t="s">
        <v>447</v>
      </c>
    </row>
    <row r="3" spans="1:11" ht="15.75" thickBot="1">
      <c r="A3" s="135">
        <v>2014</v>
      </c>
      <c r="B3" s="136">
        <v>6</v>
      </c>
      <c r="C3" s="136">
        <v>16</v>
      </c>
      <c r="D3" s="135"/>
      <c r="H3" s="137"/>
      <c r="I3" s="138"/>
      <c r="J3" s="138"/>
      <c r="K3" s="137"/>
    </row>
    <row r="4" spans="1:11" ht="15.75" thickBot="1">
      <c r="A4" s="139">
        <v>2015</v>
      </c>
      <c r="B4" s="140">
        <v>6</v>
      </c>
      <c r="C4" s="140">
        <v>17</v>
      </c>
      <c r="D4" s="139"/>
      <c r="H4" s="141"/>
      <c r="I4" s="142"/>
      <c r="J4" s="142"/>
      <c r="K4" s="141"/>
    </row>
    <row r="5" spans="1:11" ht="15.75" thickBot="1">
      <c r="A5" s="135">
        <v>2016</v>
      </c>
      <c r="B5" s="136">
        <v>4</v>
      </c>
      <c r="C5" s="136">
        <v>9</v>
      </c>
      <c r="D5" s="135"/>
      <c r="H5" s="137"/>
      <c r="I5" s="138"/>
      <c r="J5" s="138"/>
      <c r="K5" s="137"/>
    </row>
    <row r="6" spans="1:11" ht="15.75" thickBot="1">
      <c r="A6" s="139">
        <v>2017</v>
      </c>
      <c r="B6" s="140">
        <v>4</v>
      </c>
      <c r="C6" s="140">
        <v>18</v>
      </c>
      <c r="D6" s="139"/>
      <c r="H6" s="141"/>
      <c r="I6" s="142"/>
      <c r="J6" s="142"/>
      <c r="K6" s="141"/>
    </row>
    <row r="7" spans="1:11" ht="15.75" thickBot="1">
      <c r="A7" s="143">
        <v>2018</v>
      </c>
      <c r="B7" s="144">
        <v>2</v>
      </c>
      <c r="C7" s="144">
        <v>11</v>
      </c>
      <c r="D7" s="145"/>
      <c r="H7" s="141"/>
      <c r="I7" s="138"/>
      <c r="J7" s="138"/>
      <c r="K7" s="137"/>
    </row>
    <row r="8" spans="1:11" ht="15.75" thickBot="1">
      <c r="A8" s="143">
        <v>2019</v>
      </c>
      <c r="B8" s="146">
        <v>2</v>
      </c>
      <c r="C8" s="146">
        <v>11</v>
      </c>
      <c r="D8" s="147"/>
    </row>
    <row r="9" spans="1:11">
      <c r="A9" s="148">
        <v>2020</v>
      </c>
      <c r="B9" s="149">
        <v>1</v>
      </c>
      <c r="C9" s="149">
        <v>12</v>
      </c>
    </row>
    <row r="25" spans="6:11">
      <c r="F25" s="463" t="s">
        <v>649</v>
      </c>
      <c r="G25" s="463"/>
      <c r="H25" s="463"/>
      <c r="I25" s="463"/>
      <c r="J25" s="463"/>
      <c r="K25" s="463"/>
    </row>
    <row r="26" spans="6:11" ht="23.25">
      <c r="F26" s="327"/>
      <c r="H26" s="119"/>
    </row>
  </sheetData>
  <mergeCells count="3">
    <mergeCell ref="B1:C1"/>
    <mergeCell ref="I1:J1"/>
    <mergeCell ref="F25:K25"/>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L29"/>
  <sheetViews>
    <sheetView workbookViewId="0">
      <selection sqref="A1:E1"/>
    </sheetView>
  </sheetViews>
  <sheetFormatPr baseColWidth="10" defaultColWidth="11.25" defaultRowHeight="15"/>
  <cols>
    <col min="1" max="1" width="37.5" style="120" customWidth="1"/>
    <col min="2" max="256" width="11.25" style="120"/>
    <col min="257" max="257" width="37.5" style="120" customWidth="1"/>
    <col min="258" max="512" width="11.25" style="120"/>
    <col min="513" max="513" width="37.5" style="120" customWidth="1"/>
    <col min="514" max="768" width="11.25" style="120"/>
    <col min="769" max="769" width="37.5" style="120" customWidth="1"/>
    <col min="770" max="1024" width="11.25" style="120"/>
    <col min="1025" max="1025" width="37.5" style="120" customWidth="1"/>
    <col min="1026" max="1280" width="11.25" style="120"/>
    <col min="1281" max="1281" width="37.5" style="120" customWidth="1"/>
    <col min="1282" max="1536" width="11.25" style="120"/>
    <col min="1537" max="1537" width="37.5" style="120" customWidth="1"/>
    <col min="1538" max="1792" width="11.25" style="120"/>
    <col min="1793" max="1793" width="37.5" style="120" customWidth="1"/>
    <col min="1794" max="2048" width="11.25" style="120"/>
    <col min="2049" max="2049" width="37.5" style="120" customWidth="1"/>
    <col min="2050" max="2304" width="11.25" style="120"/>
    <col min="2305" max="2305" width="37.5" style="120" customWidth="1"/>
    <col min="2306" max="2560" width="11.25" style="120"/>
    <col min="2561" max="2561" width="37.5" style="120" customWidth="1"/>
    <col min="2562" max="2816" width="11.25" style="120"/>
    <col min="2817" max="2817" width="37.5" style="120" customWidth="1"/>
    <col min="2818" max="3072" width="11.25" style="120"/>
    <col min="3073" max="3073" width="37.5" style="120" customWidth="1"/>
    <col min="3074" max="3328" width="11.25" style="120"/>
    <col min="3329" max="3329" width="37.5" style="120" customWidth="1"/>
    <col min="3330" max="3584" width="11.25" style="120"/>
    <col min="3585" max="3585" width="37.5" style="120" customWidth="1"/>
    <col min="3586" max="3840" width="11.25" style="120"/>
    <col min="3841" max="3841" width="37.5" style="120" customWidth="1"/>
    <col min="3842" max="4096" width="11.25" style="120"/>
    <col min="4097" max="4097" width="37.5" style="120" customWidth="1"/>
    <col min="4098" max="4352" width="11.25" style="120"/>
    <col min="4353" max="4353" width="37.5" style="120" customWidth="1"/>
    <col min="4354" max="4608" width="11.25" style="120"/>
    <col min="4609" max="4609" width="37.5" style="120" customWidth="1"/>
    <col min="4610" max="4864" width="11.25" style="120"/>
    <col min="4865" max="4865" width="37.5" style="120" customWidth="1"/>
    <col min="4866" max="5120" width="11.25" style="120"/>
    <col min="5121" max="5121" width="37.5" style="120" customWidth="1"/>
    <col min="5122" max="5376" width="11.25" style="120"/>
    <col min="5377" max="5377" width="37.5" style="120" customWidth="1"/>
    <col min="5378" max="5632" width="11.25" style="120"/>
    <col min="5633" max="5633" width="37.5" style="120" customWidth="1"/>
    <col min="5634" max="5888" width="11.25" style="120"/>
    <col min="5889" max="5889" width="37.5" style="120" customWidth="1"/>
    <col min="5890" max="6144" width="11.25" style="120"/>
    <col min="6145" max="6145" width="37.5" style="120" customWidth="1"/>
    <col min="6146" max="6400" width="11.25" style="120"/>
    <col min="6401" max="6401" width="37.5" style="120" customWidth="1"/>
    <col min="6402" max="6656" width="11.25" style="120"/>
    <col min="6657" max="6657" width="37.5" style="120" customWidth="1"/>
    <col min="6658" max="6912" width="11.25" style="120"/>
    <col min="6913" max="6913" width="37.5" style="120" customWidth="1"/>
    <col min="6914" max="7168" width="11.25" style="120"/>
    <col min="7169" max="7169" width="37.5" style="120" customWidth="1"/>
    <col min="7170" max="7424" width="11.25" style="120"/>
    <col min="7425" max="7425" width="37.5" style="120" customWidth="1"/>
    <col min="7426" max="7680" width="11.25" style="120"/>
    <col min="7681" max="7681" width="37.5" style="120" customWidth="1"/>
    <col min="7682" max="7936" width="11.25" style="120"/>
    <col min="7937" max="7937" width="37.5" style="120" customWidth="1"/>
    <col min="7938" max="8192" width="11.25" style="120"/>
    <col min="8193" max="8193" width="37.5" style="120" customWidth="1"/>
    <col min="8194" max="8448" width="11.25" style="120"/>
    <col min="8449" max="8449" width="37.5" style="120" customWidth="1"/>
    <col min="8450" max="8704" width="11.25" style="120"/>
    <col min="8705" max="8705" width="37.5" style="120" customWidth="1"/>
    <col min="8706" max="8960" width="11.25" style="120"/>
    <col min="8961" max="8961" width="37.5" style="120" customWidth="1"/>
    <col min="8962" max="9216" width="11.25" style="120"/>
    <col min="9217" max="9217" width="37.5" style="120" customWidth="1"/>
    <col min="9218" max="9472" width="11.25" style="120"/>
    <col min="9473" max="9473" width="37.5" style="120" customWidth="1"/>
    <col min="9474" max="9728" width="11.25" style="120"/>
    <col min="9729" max="9729" width="37.5" style="120" customWidth="1"/>
    <col min="9730" max="9984" width="11.25" style="120"/>
    <col min="9985" max="9985" width="37.5" style="120" customWidth="1"/>
    <col min="9986" max="10240" width="11.25" style="120"/>
    <col min="10241" max="10241" width="37.5" style="120" customWidth="1"/>
    <col min="10242" max="10496" width="11.25" style="120"/>
    <col min="10497" max="10497" width="37.5" style="120" customWidth="1"/>
    <col min="10498" max="10752" width="11.25" style="120"/>
    <col min="10753" max="10753" width="37.5" style="120" customWidth="1"/>
    <col min="10754" max="11008" width="11.25" style="120"/>
    <col min="11009" max="11009" width="37.5" style="120" customWidth="1"/>
    <col min="11010" max="11264" width="11.25" style="120"/>
    <col min="11265" max="11265" width="37.5" style="120" customWidth="1"/>
    <col min="11266" max="11520" width="11.25" style="120"/>
    <col min="11521" max="11521" width="37.5" style="120" customWidth="1"/>
    <col min="11522" max="11776" width="11.25" style="120"/>
    <col min="11777" max="11777" width="37.5" style="120" customWidth="1"/>
    <col min="11778" max="12032" width="11.25" style="120"/>
    <col min="12033" max="12033" width="37.5" style="120" customWidth="1"/>
    <col min="12034" max="12288" width="11.25" style="120"/>
    <col min="12289" max="12289" width="37.5" style="120" customWidth="1"/>
    <col min="12290" max="12544" width="11.25" style="120"/>
    <col min="12545" max="12545" width="37.5" style="120" customWidth="1"/>
    <col min="12546" max="12800" width="11.25" style="120"/>
    <col min="12801" max="12801" width="37.5" style="120" customWidth="1"/>
    <col min="12802" max="13056" width="11.25" style="120"/>
    <col min="13057" max="13057" width="37.5" style="120" customWidth="1"/>
    <col min="13058" max="13312" width="11.25" style="120"/>
    <col min="13313" max="13313" width="37.5" style="120" customWidth="1"/>
    <col min="13314" max="13568" width="11.25" style="120"/>
    <col min="13569" max="13569" width="37.5" style="120" customWidth="1"/>
    <col min="13570" max="13824" width="11.25" style="120"/>
    <col min="13825" max="13825" width="37.5" style="120" customWidth="1"/>
    <col min="13826" max="14080" width="11.25" style="120"/>
    <col min="14081" max="14081" width="37.5" style="120" customWidth="1"/>
    <col min="14082" max="14336" width="11.25" style="120"/>
    <col min="14337" max="14337" width="37.5" style="120" customWidth="1"/>
    <col min="14338" max="14592" width="11.25" style="120"/>
    <col min="14593" max="14593" width="37.5" style="120" customWidth="1"/>
    <col min="14594" max="14848" width="11.25" style="120"/>
    <col min="14849" max="14849" width="37.5" style="120" customWidth="1"/>
    <col min="14850" max="15104" width="11.25" style="120"/>
    <col min="15105" max="15105" width="37.5" style="120" customWidth="1"/>
    <col min="15106" max="15360" width="11.25" style="120"/>
    <col min="15361" max="15361" width="37.5" style="120" customWidth="1"/>
    <col min="15362" max="15616" width="11.25" style="120"/>
    <col min="15617" max="15617" width="37.5" style="120" customWidth="1"/>
    <col min="15618" max="15872" width="11.25" style="120"/>
    <col min="15873" max="15873" width="37.5" style="120" customWidth="1"/>
    <col min="15874" max="16128" width="11.25" style="120"/>
    <col min="16129" max="16129" width="37.5" style="120" customWidth="1"/>
    <col min="16130" max="16384" width="11.25" style="120"/>
  </cols>
  <sheetData>
    <row r="1" spans="1:5">
      <c r="A1" s="467" t="s">
        <v>433</v>
      </c>
      <c r="B1" s="467"/>
      <c r="C1" s="467"/>
      <c r="D1" s="467"/>
      <c r="E1" s="467"/>
    </row>
    <row r="2" spans="1:5">
      <c r="A2" s="150" t="s">
        <v>650</v>
      </c>
      <c r="B2" s="468" t="s">
        <v>448</v>
      </c>
      <c r="C2" s="468"/>
      <c r="D2" s="468" t="s">
        <v>447</v>
      </c>
      <c r="E2" s="468"/>
    </row>
    <row r="3" spans="1:5">
      <c r="A3" s="150"/>
      <c r="B3" s="151" t="s">
        <v>240</v>
      </c>
      <c r="C3" s="151" t="s">
        <v>241</v>
      </c>
      <c r="D3" s="151" t="s">
        <v>240</v>
      </c>
      <c r="E3" s="151" t="s">
        <v>241</v>
      </c>
    </row>
    <row r="4" spans="1:5">
      <c r="A4" s="152" t="s">
        <v>270</v>
      </c>
      <c r="B4" s="153">
        <v>4</v>
      </c>
      <c r="C4" s="154">
        <v>1.4598540145985401</v>
      </c>
      <c r="D4" s="153">
        <v>7</v>
      </c>
      <c r="E4" s="154">
        <v>1.5217391304347827</v>
      </c>
    </row>
    <row r="5" spans="1:5">
      <c r="A5" s="152" t="s">
        <v>438</v>
      </c>
      <c r="B5" s="153">
        <v>60</v>
      </c>
      <c r="C5" s="154">
        <v>21.897810218978105</v>
      </c>
      <c r="D5" s="153">
        <v>80</v>
      </c>
      <c r="E5" s="154">
        <v>17.391304347826086</v>
      </c>
    </row>
    <row r="6" spans="1:5">
      <c r="A6" s="152" t="s">
        <v>651</v>
      </c>
      <c r="B6" s="153">
        <v>66</v>
      </c>
      <c r="C6" s="154">
        <v>24.087591240875913</v>
      </c>
      <c r="D6" s="153">
        <v>206</v>
      </c>
      <c r="E6" s="154">
        <v>44.782608695652179</v>
      </c>
    </row>
    <row r="7" spans="1:5">
      <c r="A7" s="152" t="s">
        <v>439</v>
      </c>
      <c r="B7" s="153">
        <v>9</v>
      </c>
      <c r="C7" s="154">
        <v>3.2846715328467155</v>
      </c>
      <c r="D7" s="153">
        <v>4</v>
      </c>
      <c r="E7" s="154">
        <v>0.86956521739130432</v>
      </c>
    </row>
    <row r="8" spans="1:5">
      <c r="A8" s="152" t="s">
        <v>440</v>
      </c>
      <c r="B8" s="153">
        <v>19</v>
      </c>
      <c r="C8" s="154">
        <v>6.9343065693430654</v>
      </c>
      <c r="D8" s="153">
        <v>36</v>
      </c>
      <c r="E8" s="154">
        <v>7.8260869565217401</v>
      </c>
    </row>
    <row r="9" spans="1:5">
      <c r="A9" s="152" t="s">
        <v>191</v>
      </c>
      <c r="B9" s="153">
        <v>116</v>
      </c>
      <c r="C9" s="154">
        <v>42.335766423357661</v>
      </c>
      <c r="D9" s="153">
        <v>127</v>
      </c>
      <c r="E9" s="154">
        <v>27.608695652173914</v>
      </c>
    </row>
    <row r="10" spans="1:5">
      <c r="A10" s="151" t="s">
        <v>252</v>
      </c>
      <c r="B10" s="151">
        <f>SUM(B4:B9)</f>
        <v>274</v>
      </c>
      <c r="C10" s="154">
        <v>100</v>
      </c>
      <c r="D10" s="151">
        <f>SUM(D4:D9)</f>
        <v>460</v>
      </c>
      <c r="E10" s="154">
        <v>100</v>
      </c>
    </row>
    <row r="11" spans="1:5">
      <c r="A11" s="132"/>
      <c r="B11" s="132"/>
      <c r="C11" s="132"/>
      <c r="D11" s="132"/>
      <c r="E11" s="132"/>
    </row>
    <row r="12" spans="1:5">
      <c r="A12" s="132"/>
      <c r="B12" s="132"/>
      <c r="C12" s="132"/>
      <c r="D12" s="132"/>
      <c r="E12" s="132"/>
    </row>
    <row r="13" spans="1:5">
      <c r="A13" s="132"/>
      <c r="B13" s="132"/>
      <c r="C13" s="132"/>
      <c r="D13" s="132"/>
      <c r="E13" s="132"/>
    </row>
    <row r="14" spans="1:5">
      <c r="A14" s="469" t="s">
        <v>441</v>
      </c>
      <c r="B14" s="469"/>
      <c r="C14" s="469"/>
      <c r="D14" s="469"/>
      <c r="E14" s="469"/>
    </row>
    <row r="15" spans="1:5">
      <c r="A15" s="150" t="s">
        <v>650</v>
      </c>
      <c r="B15" s="468" t="s">
        <v>448</v>
      </c>
      <c r="C15" s="468"/>
      <c r="D15" s="468" t="s">
        <v>447</v>
      </c>
      <c r="E15" s="468"/>
    </row>
    <row r="16" spans="1:5">
      <c r="A16" s="150"/>
      <c r="B16" s="151" t="s">
        <v>240</v>
      </c>
      <c r="C16" s="151" t="s">
        <v>442</v>
      </c>
      <c r="D16" s="151" t="s">
        <v>240</v>
      </c>
      <c r="E16" s="151" t="s">
        <v>442</v>
      </c>
    </row>
    <row r="17" spans="1:12">
      <c r="A17" s="152" t="s">
        <v>270</v>
      </c>
      <c r="B17" s="155">
        <v>6.9367088607594933</v>
      </c>
      <c r="C17" s="154">
        <f>(B17/274)*100</f>
        <v>2.5316455696202533</v>
      </c>
      <c r="D17" s="155">
        <f>((127*E17)/100)+D4</f>
        <v>9.6696696696696698</v>
      </c>
      <c r="E17" s="154">
        <v>2.1021021021021022</v>
      </c>
      <c r="G17" s="463" t="s">
        <v>649</v>
      </c>
      <c r="H17" s="463"/>
      <c r="I17" s="463"/>
      <c r="J17" s="463"/>
      <c r="K17" s="463"/>
      <c r="L17" s="463"/>
    </row>
    <row r="18" spans="1:12">
      <c r="A18" s="152" t="s">
        <v>438</v>
      </c>
      <c r="B18" s="155">
        <v>104.05063291139241</v>
      </c>
      <c r="C18" s="154">
        <f>(B18/274)*100</f>
        <v>37.974683544303801</v>
      </c>
      <c r="D18" s="155">
        <f>((127*E18)/100)+D5</f>
        <v>110.5105105105105</v>
      </c>
      <c r="E18" s="154">
        <v>24.024024024024023</v>
      </c>
    </row>
    <row r="19" spans="1:12" ht="23.25">
      <c r="A19" s="152" t="s">
        <v>651</v>
      </c>
      <c r="B19" s="155">
        <v>114.45569620253164</v>
      </c>
      <c r="C19" s="154">
        <f>(B19/274)*100</f>
        <v>41.77215189873418</v>
      </c>
      <c r="D19" s="155">
        <f>((127*E19)/100)+D6</f>
        <v>284.56456456456459</v>
      </c>
      <c r="E19" s="154">
        <v>61.861861861861868</v>
      </c>
      <c r="I19" s="119"/>
    </row>
    <row r="20" spans="1:12">
      <c r="A20" s="152" t="s">
        <v>439</v>
      </c>
      <c r="B20" s="155">
        <v>15.60759493670886</v>
      </c>
      <c r="C20" s="154">
        <f>(B20/274)*100</f>
        <v>5.6962025316455698</v>
      </c>
      <c r="D20" s="155">
        <f>((127*E20)/100)+D7</f>
        <v>5.5255255255255253</v>
      </c>
      <c r="E20" s="154">
        <v>1.2012012012012012</v>
      </c>
    </row>
    <row r="21" spans="1:12">
      <c r="A21" s="152" t="s">
        <v>440</v>
      </c>
      <c r="B21" s="155">
        <v>32.949367088607595</v>
      </c>
      <c r="C21" s="154">
        <f>(B21/274)*100</f>
        <v>12.025316455696203</v>
      </c>
      <c r="D21" s="155">
        <f>((127*E21)/100)+D8</f>
        <v>49.729729729729726</v>
      </c>
      <c r="E21" s="154">
        <v>10.810810810810811</v>
      </c>
    </row>
    <row r="22" spans="1:12">
      <c r="A22" s="151" t="s">
        <v>252</v>
      </c>
      <c r="B22" s="151">
        <f>SUM(B17:B21)</f>
        <v>274</v>
      </c>
      <c r="C22" s="154">
        <f>SUM(C17:C21)</f>
        <v>100</v>
      </c>
      <c r="D22" s="151">
        <f>SUM(D17:D21)</f>
        <v>460.00000000000006</v>
      </c>
      <c r="E22" s="154">
        <v>100</v>
      </c>
    </row>
    <row r="23" spans="1:12">
      <c r="A23" s="125"/>
      <c r="B23" s="125"/>
      <c r="C23" s="125"/>
      <c r="D23" s="125"/>
      <c r="E23" s="125"/>
    </row>
    <row r="24" spans="1:12">
      <c r="B24" s="122"/>
      <c r="C24" s="121"/>
    </row>
    <row r="25" spans="1:12">
      <c r="B25" s="122"/>
      <c r="C25" s="121"/>
    </row>
    <row r="26" spans="1:12">
      <c r="B26" s="122"/>
      <c r="C26" s="121"/>
    </row>
    <row r="27" spans="1:12">
      <c r="B27" s="122"/>
      <c r="C27" s="121"/>
    </row>
    <row r="28" spans="1:12">
      <c r="B28" s="122"/>
      <c r="C28" s="121"/>
    </row>
    <row r="29" spans="1:12">
      <c r="B29" s="122"/>
      <c r="C29" s="121"/>
    </row>
  </sheetData>
  <mergeCells count="7">
    <mergeCell ref="G17:L17"/>
    <mergeCell ref="A1:E1"/>
    <mergeCell ref="B2:C2"/>
    <mergeCell ref="D2:E2"/>
    <mergeCell ref="A14:E14"/>
    <mergeCell ref="B15:C15"/>
    <mergeCell ref="D15:E15"/>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M23"/>
  <sheetViews>
    <sheetView workbookViewId="0">
      <selection sqref="A1:E1"/>
    </sheetView>
  </sheetViews>
  <sheetFormatPr baseColWidth="10" defaultColWidth="11.25" defaultRowHeight="15"/>
  <cols>
    <col min="1" max="1" width="34.25" style="120" customWidth="1"/>
    <col min="2" max="256" width="11.25" style="120"/>
    <col min="257" max="257" width="34.25" style="120" customWidth="1"/>
    <col min="258" max="512" width="11.25" style="120"/>
    <col min="513" max="513" width="34.25" style="120" customWidth="1"/>
    <col min="514" max="768" width="11.25" style="120"/>
    <col min="769" max="769" width="34.25" style="120" customWidth="1"/>
    <col min="770" max="1024" width="11.25" style="120"/>
    <col min="1025" max="1025" width="34.25" style="120" customWidth="1"/>
    <col min="1026" max="1280" width="11.25" style="120"/>
    <col min="1281" max="1281" width="34.25" style="120" customWidth="1"/>
    <col min="1282" max="1536" width="11.25" style="120"/>
    <col min="1537" max="1537" width="34.25" style="120" customWidth="1"/>
    <col min="1538" max="1792" width="11.25" style="120"/>
    <col min="1793" max="1793" width="34.25" style="120" customWidth="1"/>
    <col min="1794" max="2048" width="11.25" style="120"/>
    <col min="2049" max="2049" width="34.25" style="120" customWidth="1"/>
    <col min="2050" max="2304" width="11.25" style="120"/>
    <col min="2305" max="2305" width="34.25" style="120" customWidth="1"/>
    <col min="2306" max="2560" width="11.25" style="120"/>
    <col min="2561" max="2561" width="34.25" style="120" customWidth="1"/>
    <col min="2562" max="2816" width="11.25" style="120"/>
    <col min="2817" max="2817" width="34.25" style="120" customWidth="1"/>
    <col min="2818" max="3072" width="11.25" style="120"/>
    <col min="3073" max="3073" width="34.25" style="120" customWidth="1"/>
    <col min="3074" max="3328" width="11.25" style="120"/>
    <col min="3329" max="3329" width="34.25" style="120" customWidth="1"/>
    <col min="3330" max="3584" width="11.25" style="120"/>
    <col min="3585" max="3585" width="34.25" style="120" customWidth="1"/>
    <col min="3586" max="3840" width="11.25" style="120"/>
    <col min="3841" max="3841" width="34.25" style="120" customWidth="1"/>
    <col min="3842" max="4096" width="11.25" style="120"/>
    <col min="4097" max="4097" width="34.25" style="120" customWidth="1"/>
    <col min="4098" max="4352" width="11.25" style="120"/>
    <col min="4353" max="4353" width="34.25" style="120" customWidth="1"/>
    <col min="4354" max="4608" width="11.25" style="120"/>
    <col min="4609" max="4609" width="34.25" style="120" customWidth="1"/>
    <col min="4610" max="4864" width="11.25" style="120"/>
    <col min="4865" max="4865" width="34.25" style="120" customWidth="1"/>
    <col min="4866" max="5120" width="11.25" style="120"/>
    <col min="5121" max="5121" width="34.25" style="120" customWidth="1"/>
    <col min="5122" max="5376" width="11.25" style="120"/>
    <col min="5377" max="5377" width="34.25" style="120" customWidth="1"/>
    <col min="5378" max="5632" width="11.25" style="120"/>
    <col min="5633" max="5633" width="34.25" style="120" customWidth="1"/>
    <col min="5634" max="5888" width="11.25" style="120"/>
    <col min="5889" max="5889" width="34.25" style="120" customWidth="1"/>
    <col min="5890" max="6144" width="11.25" style="120"/>
    <col min="6145" max="6145" width="34.25" style="120" customWidth="1"/>
    <col min="6146" max="6400" width="11.25" style="120"/>
    <col min="6401" max="6401" width="34.25" style="120" customWidth="1"/>
    <col min="6402" max="6656" width="11.25" style="120"/>
    <col min="6657" max="6657" width="34.25" style="120" customWidth="1"/>
    <col min="6658" max="6912" width="11.25" style="120"/>
    <col min="6913" max="6913" width="34.25" style="120" customWidth="1"/>
    <col min="6914" max="7168" width="11.25" style="120"/>
    <col min="7169" max="7169" width="34.25" style="120" customWidth="1"/>
    <col min="7170" max="7424" width="11.25" style="120"/>
    <col min="7425" max="7425" width="34.25" style="120" customWidth="1"/>
    <col min="7426" max="7680" width="11.25" style="120"/>
    <col min="7681" max="7681" width="34.25" style="120" customWidth="1"/>
    <col min="7682" max="7936" width="11.25" style="120"/>
    <col min="7937" max="7937" width="34.25" style="120" customWidth="1"/>
    <col min="7938" max="8192" width="11.25" style="120"/>
    <col min="8193" max="8193" width="34.25" style="120" customWidth="1"/>
    <col min="8194" max="8448" width="11.25" style="120"/>
    <col min="8449" max="8449" width="34.25" style="120" customWidth="1"/>
    <col min="8450" max="8704" width="11.25" style="120"/>
    <col min="8705" max="8705" width="34.25" style="120" customWidth="1"/>
    <col min="8706" max="8960" width="11.25" style="120"/>
    <col min="8961" max="8961" width="34.25" style="120" customWidth="1"/>
    <col min="8962" max="9216" width="11.25" style="120"/>
    <col min="9217" max="9217" width="34.25" style="120" customWidth="1"/>
    <col min="9218" max="9472" width="11.25" style="120"/>
    <col min="9473" max="9473" width="34.25" style="120" customWidth="1"/>
    <col min="9474" max="9728" width="11.25" style="120"/>
    <col min="9729" max="9729" width="34.25" style="120" customWidth="1"/>
    <col min="9730" max="9984" width="11.25" style="120"/>
    <col min="9985" max="9985" width="34.25" style="120" customWidth="1"/>
    <col min="9986" max="10240" width="11.25" style="120"/>
    <col min="10241" max="10241" width="34.25" style="120" customWidth="1"/>
    <col min="10242" max="10496" width="11.25" style="120"/>
    <col min="10497" max="10497" width="34.25" style="120" customWidth="1"/>
    <col min="10498" max="10752" width="11.25" style="120"/>
    <col min="10753" max="10753" width="34.25" style="120" customWidth="1"/>
    <col min="10754" max="11008" width="11.25" style="120"/>
    <col min="11009" max="11009" width="34.25" style="120" customWidth="1"/>
    <col min="11010" max="11264" width="11.25" style="120"/>
    <col min="11265" max="11265" width="34.25" style="120" customWidth="1"/>
    <col min="11266" max="11520" width="11.25" style="120"/>
    <col min="11521" max="11521" width="34.25" style="120" customWidth="1"/>
    <col min="11522" max="11776" width="11.25" style="120"/>
    <col min="11777" max="11777" width="34.25" style="120" customWidth="1"/>
    <col min="11778" max="12032" width="11.25" style="120"/>
    <col min="12033" max="12033" width="34.25" style="120" customWidth="1"/>
    <col min="12034" max="12288" width="11.25" style="120"/>
    <col min="12289" max="12289" width="34.25" style="120" customWidth="1"/>
    <col min="12290" max="12544" width="11.25" style="120"/>
    <col min="12545" max="12545" width="34.25" style="120" customWidth="1"/>
    <col min="12546" max="12800" width="11.25" style="120"/>
    <col min="12801" max="12801" width="34.25" style="120" customWidth="1"/>
    <col min="12802" max="13056" width="11.25" style="120"/>
    <col min="13057" max="13057" width="34.25" style="120" customWidth="1"/>
    <col min="13058" max="13312" width="11.25" style="120"/>
    <col min="13313" max="13313" width="34.25" style="120" customWidth="1"/>
    <col min="13314" max="13568" width="11.25" style="120"/>
    <col min="13569" max="13569" width="34.25" style="120" customWidth="1"/>
    <col min="13570" max="13824" width="11.25" style="120"/>
    <col min="13825" max="13825" width="34.25" style="120" customWidth="1"/>
    <col min="13826" max="14080" width="11.25" style="120"/>
    <col min="14081" max="14081" width="34.25" style="120" customWidth="1"/>
    <col min="14082" max="14336" width="11.25" style="120"/>
    <col min="14337" max="14337" width="34.25" style="120" customWidth="1"/>
    <col min="14338" max="14592" width="11.25" style="120"/>
    <col min="14593" max="14593" width="34.25" style="120" customWidth="1"/>
    <col min="14594" max="14848" width="11.25" style="120"/>
    <col min="14849" max="14849" width="34.25" style="120" customWidth="1"/>
    <col min="14850" max="15104" width="11.25" style="120"/>
    <col min="15105" max="15105" width="34.25" style="120" customWidth="1"/>
    <col min="15106" max="15360" width="11.25" style="120"/>
    <col min="15361" max="15361" width="34.25" style="120" customWidth="1"/>
    <col min="15362" max="15616" width="11.25" style="120"/>
    <col min="15617" max="15617" width="34.25" style="120" customWidth="1"/>
    <col min="15618" max="15872" width="11.25" style="120"/>
    <col min="15873" max="15873" width="34.25" style="120" customWidth="1"/>
    <col min="15874" max="16128" width="11.25" style="120"/>
    <col min="16129" max="16129" width="34.25" style="120" customWidth="1"/>
    <col min="16130" max="16384" width="11.25" style="120"/>
  </cols>
  <sheetData>
    <row r="1" spans="1:6">
      <c r="A1" s="470" t="s">
        <v>433</v>
      </c>
      <c r="B1" s="470"/>
      <c r="C1" s="470"/>
      <c r="D1" s="470"/>
      <c r="E1" s="470"/>
      <c r="F1" s="156"/>
    </row>
    <row r="2" spans="1:6">
      <c r="A2" s="150" t="s">
        <v>239</v>
      </c>
      <c r="B2" s="468" t="s">
        <v>448</v>
      </c>
      <c r="C2" s="468"/>
      <c r="D2" s="468" t="s">
        <v>447</v>
      </c>
      <c r="E2" s="468"/>
      <c r="F2" s="156"/>
    </row>
    <row r="3" spans="1:6">
      <c r="A3" s="150"/>
      <c r="B3" s="151" t="s">
        <v>240</v>
      </c>
      <c r="C3" s="151" t="s">
        <v>241</v>
      </c>
      <c r="D3" s="151" t="s">
        <v>240</v>
      </c>
      <c r="E3" s="151" t="s">
        <v>241</v>
      </c>
      <c r="F3" s="156"/>
    </row>
    <row r="4" spans="1:6">
      <c r="A4" s="152" t="s">
        <v>410</v>
      </c>
      <c r="B4" s="157">
        <v>4</v>
      </c>
      <c r="C4" s="158">
        <f>(B4/113)*100</f>
        <v>3.5398230088495577</v>
      </c>
      <c r="D4" s="157">
        <v>32</v>
      </c>
      <c r="E4" s="158">
        <f>(D4/238)*100</f>
        <v>13.445378151260504</v>
      </c>
      <c r="F4" s="156"/>
    </row>
    <row r="5" spans="1:6">
      <c r="A5" s="152" t="s">
        <v>242</v>
      </c>
      <c r="B5" s="157">
        <v>0</v>
      </c>
      <c r="C5" s="158">
        <f t="shared" ref="C5:C15" si="0">(B5/113)*100</f>
        <v>0</v>
      </c>
      <c r="D5" s="157">
        <v>3</v>
      </c>
      <c r="E5" s="158">
        <f t="shared" ref="E5:E15" si="1">(D5/238)*100</f>
        <v>1.2605042016806722</v>
      </c>
      <c r="F5" s="156"/>
    </row>
    <row r="6" spans="1:6">
      <c r="A6" s="152" t="s">
        <v>243</v>
      </c>
      <c r="B6" s="157">
        <v>21</v>
      </c>
      <c r="C6" s="158">
        <f t="shared" si="0"/>
        <v>18.584070796460178</v>
      </c>
      <c r="D6" s="157">
        <v>34</v>
      </c>
      <c r="E6" s="158">
        <f t="shared" si="1"/>
        <v>14.285714285714285</v>
      </c>
      <c r="F6" s="156"/>
    </row>
    <row r="7" spans="1:6">
      <c r="A7" s="152" t="s">
        <v>244</v>
      </c>
      <c r="B7" s="157">
        <v>31</v>
      </c>
      <c r="C7" s="158">
        <f t="shared" si="0"/>
        <v>27.43362831858407</v>
      </c>
      <c r="D7" s="157">
        <v>29</v>
      </c>
      <c r="E7" s="158">
        <f t="shared" si="1"/>
        <v>12.184873949579831</v>
      </c>
      <c r="F7" s="156"/>
    </row>
    <row r="8" spans="1:6">
      <c r="A8" s="152" t="s">
        <v>245</v>
      </c>
      <c r="B8" s="157">
        <v>2</v>
      </c>
      <c r="C8" s="158">
        <f t="shared" si="0"/>
        <v>1.7699115044247788</v>
      </c>
      <c r="D8" s="157">
        <v>3</v>
      </c>
      <c r="E8" s="158">
        <f t="shared" si="1"/>
        <v>1.2605042016806722</v>
      </c>
      <c r="F8" s="156"/>
    </row>
    <row r="9" spans="1:6">
      <c r="A9" s="152" t="s">
        <v>246</v>
      </c>
      <c r="B9" s="157">
        <v>12</v>
      </c>
      <c r="C9" s="158">
        <f t="shared" si="0"/>
        <v>10.619469026548673</v>
      </c>
      <c r="D9" s="157">
        <v>24</v>
      </c>
      <c r="E9" s="158">
        <f t="shared" si="1"/>
        <v>10.084033613445378</v>
      </c>
      <c r="F9" s="156"/>
    </row>
    <row r="10" spans="1:6">
      <c r="A10" s="152" t="s">
        <v>247</v>
      </c>
      <c r="B10" s="157">
        <v>1</v>
      </c>
      <c r="C10" s="158">
        <f t="shared" si="0"/>
        <v>0.88495575221238942</v>
      </c>
      <c r="D10" s="157">
        <v>6</v>
      </c>
      <c r="E10" s="158">
        <f t="shared" si="1"/>
        <v>2.5210084033613445</v>
      </c>
      <c r="F10" s="156"/>
    </row>
    <row r="11" spans="1:6">
      <c r="A11" s="152" t="s">
        <v>248</v>
      </c>
      <c r="B11" s="157">
        <v>17</v>
      </c>
      <c r="C11" s="158">
        <f t="shared" si="0"/>
        <v>15.044247787610621</v>
      </c>
      <c r="D11" s="157">
        <v>29</v>
      </c>
      <c r="E11" s="158">
        <f t="shared" si="1"/>
        <v>12.184873949579831</v>
      </c>
      <c r="F11" s="156"/>
    </row>
    <row r="12" spans="1:6">
      <c r="A12" s="152" t="s">
        <v>249</v>
      </c>
      <c r="B12" s="157">
        <v>16</v>
      </c>
      <c r="C12" s="158">
        <f t="shared" si="0"/>
        <v>14.159292035398231</v>
      </c>
      <c r="D12" s="157">
        <v>71</v>
      </c>
      <c r="E12" s="158">
        <f t="shared" si="1"/>
        <v>29.831932773109244</v>
      </c>
      <c r="F12" s="156"/>
    </row>
    <row r="13" spans="1:6">
      <c r="A13" s="152" t="s">
        <v>250</v>
      </c>
      <c r="B13" s="157">
        <v>4</v>
      </c>
      <c r="C13" s="158">
        <f t="shared" si="0"/>
        <v>3.5398230088495577</v>
      </c>
      <c r="D13" s="157">
        <v>3</v>
      </c>
      <c r="E13" s="158">
        <f t="shared" si="1"/>
        <v>1.2605042016806722</v>
      </c>
      <c r="F13" s="156"/>
    </row>
    <row r="14" spans="1:6">
      <c r="A14" s="152" t="s">
        <v>251</v>
      </c>
      <c r="B14" s="157">
        <v>3</v>
      </c>
      <c r="C14" s="158">
        <f t="shared" si="0"/>
        <v>2.6548672566371683</v>
      </c>
      <c r="D14" s="157">
        <v>1</v>
      </c>
      <c r="E14" s="158">
        <f t="shared" si="1"/>
        <v>0.42016806722689076</v>
      </c>
      <c r="F14" s="156"/>
    </row>
    <row r="15" spans="1:6">
      <c r="A15" s="152" t="s">
        <v>411</v>
      </c>
      <c r="B15" s="157">
        <v>2</v>
      </c>
      <c r="C15" s="158">
        <f t="shared" si="0"/>
        <v>1.7699115044247788</v>
      </c>
      <c r="D15" s="157">
        <v>3</v>
      </c>
      <c r="E15" s="158">
        <f t="shared" si="1"/>
        <v>1.2605042016806722</v>
      </c>
      <c r="F15" s="156"/>
    </row>
    <row r="16" spans="1:6">
      <c r="A16" s="151" t="s">
        <v>252</v>
      </c>
      <c r="B16" s="159">
        <f>SUM(B4:B15)</f>
        <v>113</v>
      </c>
      <c r="C16" s="158">
        <v>100</v>
      </c>
      <c r="D16" s="159">
        <f>SUM(D4:D15)</f>
        <v>238</v>
      </c>
      <c r="E16" s="158">
        <v>100</v>
      </c>
      <c r="F16" s="156"/>
    </row>
    <row r="17" spans="1:13">
      <c r="A17" s="156"/>
      <c r="B17" s="156"/>
      <c r="C17" s="156"/>
      <c r="D17" s="156"/>
      <c r="E17" s="156"/>
      <c r="F17" s="156"/>
    </row>
    <row r="18" spans="1:13">
      <c r="A18" s="156"/>
      <c r="B18" s="156"/>
      <c r="C18" s="156"/>
      <c r="D18" s="156"/>
      <c r="E18" s="156"/>
      <c r="F18" s="156"/>
    </row>
    <row r="19" spans="1:13">
      <c r="G19" s="328"/>
    </row>
    <row r="20" spans="1:13">
      <c r="H20" s="463" t="s">
        <v>649</v>
      </c>
      <c r="I20" s="463"/>
      <c r="J20" s="463"/>
      <c r="K20" s="463"/>
      <c r="L20" s="463"/>
      <c r="M20" s="463"/>
    </row>
    <row r="21" spans="1:13" ht="23.25">
      <c r="J21" s="119"/>
    </row>
    <row r="23" spans="1:13">
      <c r="G23" s="328"/>
    </row>
  </sheetData>
  <mergeCells count="4">
    <mergeCell ref="A1:E1"/>
    <mergeCell ref="B2:C2"/>
    <mergeCell ref="D2:E2"/>
    <mergeCell ref="H20:M20"/>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HQ34"/>
  <sheetViews>
    <sheetView zoomScaleNormal="100" workbookViewId="0">
      <selection activeCell="A2" sqref="A2:A3"/>
    </sheetView>
  </sheetViews>
  <sheetFormatPr baseColWidth="10" defaultColWidth="11" defaultRowHeight="14.25"/>
  <cols>
    <col min="1" max="1" width="20.75" style="93" bestFit="1" customWidth="1"/>
    <col min="2" max="9" width="6.75" style="93" customWidth="1"/>
    <col min="10" max="10" width="5.75" style="93" customWidth="1"/>
    <col min="11" max="11" width="6.5" style="93" bestFit="1" customWidth="1"/>
    <col min="12" max="12" width="5.75" style="93" customWidth="1"/>
    <col min="13" max="13" width="6.5" style="93" bestFit="1" customWidth="1"/>
    <col min="14" max="15" width="5.75" style="93" customWidth="1"/>
    <col min="16" max="16" width="6" style="93" bestFit="1" customWidth="1"/>
    <col min="17" max="17" width="6.25" style="93" bestFit="1" customWidth="1"/>
    <col min="18" max="18" width="6.25" style="93" customWidth="1"/>
    <col min="19" max="19" width="6.75" style="93" customWidth="1"/>
    <col min="20" max="20" width="6" style="93" customWidth="1"/>
    <col min="21" max="21" width="6.75" style="93" customWidth="1"/>
    <col min="22" max="22" width="29.25" style="93" customWidth="1"/>
    <col min="23" max="23" width="8.25" style="93" customWidth="1"/>
    <col min="24" max="225" width="10.75" style="93" customWidth="1"/>
    <col min="226" max="992" width="10.75" style="94" customWidth="1"/>
    <col min="993" max="16384" width="11" style="94"/>
  </cols>
  <sheetData>
    <row r="1" spans="1:21" ht="13.9" customHeight="1">
      <c r="A1" s="471" t="s">
        <v>526</v>
      </c>
      <c r="B1" s="472"/>
      <c r="C1" s="472"/>
      <c r="D1" s="472"/>
      <c r="E1" s="472"/>
      <c r="F1" s="472"/>
      <c r="G1" s="472"/>
      <c r="H1" s="472"/>
      <c r="I1" s="472"/>
      <c r="J1" s="472"/>
      <c r="K1" s="472"/>
      <c r="L1" s="472"/>
      <c r="M1" s="472"/>
      <c r="N1" s="472"/>
      <c r="O1" s="472"/>
      <c r="P1" s="472"/>
      <c r="Q1" s="472"/>
      <c r="R1" s="472"/>
      <c r="S1" s="472"/>
      <c r="T1" s="472"/>
      <c r="U1" s="472"/>
    </row>
    <row r="2" spans="1:21">
      <c r="A2" s="476"/>
      <c r="B2" s="474">
        <v>2012</v>
      </c>
      <c r="C2" s="475"/>
      <c r="D2" s="474">
        <v>2013</v>
      </c>
      <c r="E2" s="475"/>
      <c r="F2" s="474">
        <v>2014</v>
      </c>
      <c r="G2" s="475"/>
      <c r="H2" s="474">
        <v>2015</v>
      </c>
      <c r="I2" s="475"/>
      <c r="J2" s="474">
        <v>2016</v>
      </c>
      <c r="K2" s="475"/>
      <c r="L2" s="474">
        <v>2017</v>
      </c>
      <c r="M2" s="475"/>
      <c r="N2" s="474">
        <v>2018</v>
      </c>
      <c r="O2" s="475"/>
      <c r="P2" s="474">
        <v>2019</v>
      </c>
      <c r="Q2" s="475"/>
      <c r="R2" s="474">
        <v>2020</v>
      </c>
      <c r="S2" s="475"/>
      <c r="T2" s="474">
        <v>2021</v>
      </c>
      <c r="U2" s="475"/>
    </row>
    <row r="3" spans="1:21" ht="22.5">
      <c r="A3" s="477"/>
      <c r="B3" s="95" t="s">
        <v>254</v>
      </c>
      <c r="C3" s="96" t="s">
        <v>652</v>
      </c>
      <c r="D3" s="95" t="s">
        <v>254</v>
      </c>
      <c r="E3" s="96" t="s">
        <v>652</v>
      </c>
      <c r="F3" s="95" t="s">
        <v>254</v>
      </c>
      <c r="G3" s="96" t="s">
        <v>652</v>
      </c>
      <c r="H3" s="95" t="s">
        <v>254</v>
      </c>
      <c r="I3" s="96" t="s">
        <v>652</v>
      </c>
      <c r="J3" s="95" t="s">
        <v>254</v>
      </c>
      <c r="K3" s="96" t="s">
        <v>652</v>
      </c>
      <c r="L3" s="95" t="s">
        <v>254</v>
      </c>
      <c r="M3" s="96" t="s">
        <v>652</v>
      </c>
      <c r="N3" s="95" t="s">
        <v>254</v>
      </c>
      <c r="O3" s="96" t="s">
        <v>652</v>
      </c>
      <c r="P3" s="95" t="s">
        <v>254</v>
      </c>
      <c r="Q3" s="96" t="s">
        <v>652</v>
      </c>
      <c r="R3" s="95" t="s">
        <v>254</v>
      </c>
      <c r="S3" s="96" t="s">
        <v>652</v>
      </c>
      <c r="T3" s="95" t="s">
        <v>254</v>
      </c>
      <c r="U3" s="96" t="s">
        <v>652</v>
      </c>
    </row>
    <row r="4" spans="1:21">
      <c r="A4" s="97" t="s">
        <v>255</v>
      </c>
      <c r="B4" s="98">
        <v>9740</v>
      </c>
      <c r="C4" s="272">
        <v>0.12694357918333832</v>
      </c>
      <c r="D4" s="98">
        <v>9269</v>
      </c>
      <c r="E4" s="272">
        <v>0.11890193060098775</v>
      </c>
      <c r="F4" s="98">
        <v>10201</v>
      </c>
      <c r="G4" s="272">
        <v>0.12885582194376374</v>
      </c>
      <c r="H4" s="98">
        <v>10582</v>
      </c>
      <c r="I4" s="272">
        <v>0.13216431238837473</v>
      </c>
      <c r="J4" s="98">
        <v>9832</v>
      </c>
      <c r="K4" s="272">
        <v>0.11727239113061941</v>
      </c>
      <c r="L4" s="98">
        <v>11061</v>
      </c>
      <c r="M4" s="272">
        <v>0.13113685134029662</v>
      </c>
      <c r="N4" s="98">
        <v>11666</v>
      </c>
      <c r="O4" s="272">
        <v>0.13668103852282312</v>
      </c>
      <c r="P4" s="98">
        <v>11030</v>
      </c>
      <c r="Q4" s="272">
        <v>0.12882654550976</v>
      </c>
      <c r="R4" s="98">
        <v>10325</v>
      </c>
      <c r="S4" s="272">
        <v>0.14278009790635285</v>
      </c>
      <c r="T4" s="98">
        <v>10425</v>
      </c>
      <c r="U4" s="272">
        <v>0.13526137557899653</v>
      </c>
    </row>
    <row r="5" spans="1:21">
      <c r="A5" s="97" t="s">
        <v>256</v>
      </c>
      <c r="B5" s="98">
        <v>9139</v>
      </c>
      <c r="C5" s="272">
        <v>0.11911061295241571</v>
      </c>
      <c r="D5" s="98">
        <v>9222</v>
      </c>
      <c r="E5" s="272">
        <v>0.1182990186646142</v>
      </c>
      <c r="F5" s="98">
        <v>9493</v>
      </c>
      <c r="G5" s="272">
        <v>0.11991258873758937</v>
      </c>
      <c r="H5" s="98">
        <v>9634</v>
      </c>
      <c r="I5" s="272">
        <v>0.12032422845866586</v>
      </c>
      <c r="J5" s="98">
        <v>9129</v>
      </c>
      <c r="K5" s="272">
        <v>0.10888727203330192</v>
      </c>
      <c r="L5" s="98">
        <v>9313</v>
      </c>
      <c r="M5" s="272">
        <v>0.1104129370339194</v>
      </c>
      <c r="N5" s="98">
        <v>8532</v>
      </c>
      <c r="O5" s="272">
        <v>9.9962508201330957E-2</v>
      </c>
      <c r="P5" s="98">
        <v>9316</v>
      </c>
      <c r="Q5" s="272">
        <v>0.10880762447587999</v>
      </c>
      <c r="R5" s="98">
        <v>7987</v>
      </c>
      <c r="S5" s="272">
        <v>0.11044887573637194</v>
      </c>
      <c r="T5" s="98">
        <v>8687</v>
      </c>
      <c r="U5" s="272">
        <v>0.11271132562635423</v>
      </c>
    </row>
    <row r="6" spans="1:21">
      <c r="A6" s="97" t="s">
        <v>257</v>
      </c>
      <c r="B6" s="98">
        <v>8125</v>
      </c>
      <c r="C6" s="272">
        <v>0.10589492616679917</v>
      </c>
      <c r="D6" s="98">
        <v>8338</v>
      </c>
      <c r="E6" s="272">
        <v>0.10695914309537553</v>
      </c>
      <c r="F6" s="98">
        <v>8341</v>
      </c>
      <c r="G6" s="272">
        <v>0.10536088724957683</v>
      </c>
      <c r="H6" s="98">
        <v>8388</v>
      </c>
      <c r="I6" s="272">
        <v>0.10476226160590506</v>
      </c>
      <c r="J6" s="98">
        <v>8930</v>
      </c>
      <c r="K6" s="272">
        <v>0.10651367501997877</v>
      </c>
      <c r="L6" s="98">
        <v>8349</v>
      </c>
      <c r="M6" s="272">
        <v>9.8983959121249132E-2</v>
      </c>
      <c r="N6" s="98">
        <v>8880</v>
      </c>
      <c r="O6" s="272">
        <v>0.10403974130658919</v>
      </c>
      <c r="P6" s="98">
        <v>9236</v>
      </c>
      <c r="Q6" s="272">
        <v>0.10787325243229</v>
      </c>
      <c r="R6" s="98">
        <v>6997</v>
      </c>
      <c r="S6" s="272">
        <v>9.6758580634455291E-2</v>
      </c>
      <c r="T6" s="98">
        <v>7873</v>
      </c>
      <c r="U6" s="272">
        <v>0.10214990982574962</v>
      </c>
    </row>
    <row r="7" spans="1:21">
      <c r="A7" s="97" t="s">
        <v>259</v>
      </c>
      <c r="B7" s="98">
        <v>9786</v>
      </c>
      <c r="C7" s="272">
        <v>0.12754310738071345</v>
      </c>
      <c r="D7" s="98">
        <v>9129</v>
      </c>
      <c r="E7" s="272">
        <v>0.11710602270540696</v>
      </c>
      <c r="F7" s="98">
        <v>8993</v>
      </c>
      <c r="G7" s="272">
        <v>0.1135967460778617</v>
      </c>
      <c r="H7" s="98">
        <v>8960</v>
      </c>
      <c r="I7" s="272">
        <v>0.11190627849176314</v>
      </c>
      <c r="J7" s="98">
        <v>8889</v>
      </c>
      <c r="K7" s="272">
        <v>0.1060246424694951</v>
      </c>
      <c r="L7" s="98">
        <v>8112</v>
      </c>
      <c r="M7" s="272">
        <v>9.6174137787947409E-2</v>
      </c>
      <c r="N7" s="98">
        <v>8708</v>
      </c>
      <c r="O7" s="272">
        <v>0.10202455712812822</v>
      </c>
      <c r="P7" s="98">
        <v>8498</v>
      </c>
      <c r="Q7" s="272">
        <v>9.9253670330183993E-2</v>
      </c>
      <c r="R7" s="98">
        <v>7969</v>
      </c>
      <c r="S7" s="272">
        <v>0.11019996127997345</v>
      </c>
      <c r="T7" s="98">
        <v>7776</v>
      </c>
      <c r="U7" s="272">
        <v>0.10089136273403138</v>
      </c>
    </row>
    <row r="8" spans="1:21">
      <c r="A8" s="97" t="s">
        <v>258</v>
      </c>
      <c r="B8" s="98">
        <v>8385</v>
      </c>
      <c r="C8" s="272">
        <v>0.10928356380413674</v>
      </c>
      <c r="D8" s="98">
        <v>8631</v>
      </c>
      <c r="E8" s="272">
        <v>0.11071772176255532</v>
      </c>
      <c r="F8" s="98">
        <v>8283</v>
      </c>
      <c r="G8" s="272">
        <v>0.10462824950104843</v>
      </c>
      <c r="H8" s="98">
        <v>8350</v>
      </c>
      <c r="I8" s="272">
        <v>0.10428765908551588</v>
      </c>
      <c r="J8" s="98">
        <v>8550</v>
      </c>
      <c r="K8" s="272">
        <v>0.10198117821061797</v>
      </c>
      <c r="L8" s="98">
        <v>8154</v>
      </c>
      <c r="M8" s="272">
        <v>9.6672080809038857E-2</v>
      </c>
      <c r="N8" s="98">
        <v>8769</v>
      </c>
      <c r="O8" s="272">
        <v>0.10273924454025682</v>
      </c>
      <c r="P8" s="98">
        <v>9086</v>
      </c>
      <c r="Q8" s="272">
        <v>0.10612130485056</v>
      </c>
      <c r="R8" s="98">
        <v>6809</v>
      </c>
      <c r="S8" s="272">
        <v>9.4158807423182236E-2</v>
      </c>
      <c r="T8" s="98">
        <v>7525</v>
      </c>
      <c r="U8" s="272">
        <v>9.7634709950306847E-2</v>
      </c>
    </row>
    <row r="9" spans="1:21">
      <c r="A9" s="97" t="s">
        <v>260</v>
      </c>
      <c r="B9" s="98">
        <v>4531</v>
      </c>
      <c r="C9" s="272">
        <v>5.9053527441448254E-2</v>
      </c>
      <c r="D9" s="98">
        <v>4839</v>
      </c>
      <c r="E9" s="272">
        <v>6.2074273619395805E-2</v>
      </c>
      <c r="F9" s="98">
        <v>4886</v>
      </c>
      <c r="G9" s="272">
        <v>6.1718414470858705E-2</v>
      </c>
      <c r="H9" s="98">
        <v>5415</v>
      </c>
      <c r="I9" s="272">
        <v>6.7630859155457301E-2</v>
      </c>
      <c r="J9" s="98">
        <v>5756</v>
      </c>
      <c r="K9" s="272">
        <v>6.8655399038633574E-2</v>
      </c>
      <c r="L9" s="98">
        <v>5659</v>
      </c>
      <c r="M9" s="272">
        <v>6.7091894198963803E-2</v>
      </c>
      <c r="N9" s="98">
        <v>6203</v>
      </c>
      <c r="O9" s="272">
        <v>7.2675508482519455E-2</v>
      </c>
      <c r="P9" s="98">
        <v>6521</v>
      </c>
      <c r="Q9" s="272">
        <v>7.6163001203003997E-2</v>
      </c>
      <c r="R9" s="98">
        <v>5730</v>
      </c>
      <c r="S9" s="272">
        <v>7.9237768620184196E-2</v>
      </c>
      <c r="T9" s="98">
        <v>5893</v>
      </c>
      <c r="U9" s="272">
        <v>7.6459979499954589E-2</v>
      </c>
    </row>
    <row r="10" spans="1:21">
      <c r="A10" s="97" t="s">
        <v>261</v>
      </c>
      <c r="B10" s="98">
        <v>4476</v>
      </c>
      <c r="C10" s="272">
        <v>5.8336700248934531E-2</v>
      </c>
      <c r="D10" s="98">
        <v>4579</v>
      </c>
      <c r="E10" s="272">
        <v>5.8739016099031489E-2</v>
      </c>
      <c r="F10" s="98">
        <v>4640</v>
      </c>
      <c r="G10" s="272">
        <v>5.8611019882272693E-2</v>
      </c>
      <c r="H10" s="98">
        <v>4569</v>
      </c>
      <c r="I10" s="272">
        <v>5.7064708306793062E-2</v>
      </c>
      <c r="J10" s="98">
        <v>4273</v>
      </c>
      <c r="K10" s="272">
        <v>5.096673385894393E-2</v>
      </c>
      <c r="L10" s="98">
        <v>4723</v>
      </c>
      <c r="M10" s="272">
        <v>5.5994878300354489E-2</v>
      </c>
      <c r="N10" s="98">
        <v>4965</v>
      </c>
      <c r="O10" s="272">
        <v>5.8170868872434153E-2</v>
      </c>
      <c r="P10" s="98">
        <v>4965</v>
      </c>
      <c r="Q10" s="272">
        <v>5.7989464955209E-2</v>
      </c>
      <c r="R10" s="98">
        <v>4339</v>
      </c>
      <c r="S10" s="272">
        <v>6.0002212572945766E-2</v>
      </c>
      <c r="T10" s="98">
        <v>4986</v>
      </c>
      <c r="U10" s="272">
        <v>6.4691915456774746E-2</v>
      </c>
    </row>
    <row r="11" spans="1:21">
      <c r="A11" s="97" t="s">
        <v>262</v>
      </c>
      <c r="B11" s="98">
        <v>3775</v>
      </c>
      <c r="C11" s="272">
        <v>4.9200411849805156E-2</v>
      </c>
      <c r="D11" s="98">
        <v>4158</v>
      </c>
      <c r="E11" s="272">
        <v>5.333846449874928E-2</v>
      </c>
      <c r="F11" s="98">
        <v>3882</v>
      </c>
      <c r="G11" s="272">
        <v>4.9036202410125559E-2</v>
      </c>
      <c r="H11" s="98">
        <v>3955</v>
      </c>
      <c r="I11" s="272">
        <v>4.9396130740504827E-2</v>
      </c>
      <c r="J11" s="98">
        <v>3763</v>
      </c>
      <c r="K11" s="272">
        <v>4.4883646035854437E-2</v>
      </c>
      <c r="L11" s="98">
        <v>3579</v>
      </c>
      <c r="M11" s="272">
        <v>4.2431858868720876E-2</v>
      </c>
      <c r="N11" s="98">
        <v>3872</v>
      </c>
      <c r="O11" s="272">
        <v>4.5365076389539787E-2</v>
      </c>
      <c r="P11" s="98">
        <v>3966</v>
      </c>
      <c r="Q11" s="272">
        <v>4.6321494060898E-2</v>
      </c>
      <c r="R11" s="98">
        <v>3343</v>
      </c>
      <c r="S11" s="272">
        <v>4.6228945985562958E-2</v>
      </c>
      <c r="T11" s="98">
        <v>3674</v>
      </c>
      <c r="U11" s="272">
        <v>4.7669092937864102E-2</v>
      </c>
    </row>
    <row r="12" spans="1:21">
      <c r="A12" s="97" t="s">
        <v>236</v>
      </c>
      <c r="B12" s="98">
        <v>2208</v>
      </c>
      <c r="C12" s="272">
        <v>2.877735347400524E-2</v>
      </c>
      <c r="D12" s="98">
        <v>2208</v>
      </c>
      <c r="E12" s="272">
        <v>2.8324033096016932E-2</v>
      </c>
      <c r="F12" s="98">
        <v>2284</v>
      </c>
      <c r="G12" s="272">
        <v>2.8850769269635954E-2</v>
      </c>
      <c r="H12" s="98">
        <v>2187</v>
      </c>
      <c r="I12" s="272">
        <v>2.7314624002397991E-2</v>
      </c>
      <c r="J12" s="98">
        <v>2117</v>
      </c>
      <c r="K12" s="272">
        <v>2.525077827741266E-2</v>
      </c>
      <c r="L12" s="98">
        <v>2114</v>
      </c>
      <c r="M12" s="272">
        <v>2.5063132061602666E-2</v>
      </c>
      <c r="N12" s="98">
        <v>2214</v>
      </c>
      <c r="O12" s="272">
        <v>2.5939638204142842E-2</v>
      </c>
      <c r="P12" s="98">
        <v>2374</v>
      </c>
      <c r="Q12" s="272">
        <v>2.7727490393487E-2</v>
      </c>
      <c r="R12" s="98">
        <v>2074</v>
      </c>
      <c r="S12" s="272">
        <v>2.8680476809469811E-2</v>
      </c>
      <c r="T12" s="98">
        <v>2357</v>
      </c>
      <c r="U12" s="272">
        <v>3.0581396857524683E-2</v>
      </c>
    </row>
    <row r="13" spans="1:21">
      <c r="A13" s="97" t="s">
        <v>263</v>
      </c>
      <c r="B13" s="98">
        <v>2703</v>
      </c>
      <c r="C13" s="272">
        <v>3.5228798206628699E-2</v>
      </c>
      <c r="D13" s="98">
        <v>2878</v>
      </c>
      <c r="E13" s="272">
        <v>3.6918735167724967E-2</v>
      </c>
      <c r="F13" s="98">
        <v>2828</v>
      </c>
      <c r="G13" s="272">
        <v>3.5722406083419651E-2</v>
      </c>
      <c r="H13" s="98">
        <v>3015</v>
      </c>
      <c r="I13" s="272">
        <v>3.7655963130877892E-2</v>
      </c>
      <c r="J13" s="98">
        <v>3062</v>
      </c>
      <c r="K13" s="272">
        <v>3.6522382184902016E-2</v>
      </c>
      <c r="L13" s="98">
        <v>2925</v>
      </c>
      <c r="M13" s="272">
        <v>3.4678174683154116E-2</v>
      </c>
      <c r="N13" s="98">
        <v>3551</v>
      </c>
      <c r="O13" s="272">
        <v>4.1604180335551598E-2</v>
      </c>
      <c r="P13" s="98">
        <v>3565</v>
      </c>
      <c r="Q13" s="272">
        <v>4.1637954192411002E-2</v>
      </c>
      <c r="R13" s="98">
        <v>2163</v>
      </c>
      <c r="S13" s="272">
        <v>2.9911220510551208E-2</v>
      </c>
      <c r="T13" s="98">
        <v>2265</v>
      </c>
      <c r="U13" s="272">
        <v>2.9387723327235219E-2</v>
      </c>
    </row>
    <row r="14" spans="1:21">
      <c r="A14" s="97" t="s">
        <v>264</v>
      </c>
      <c r="B14" s="98">
        <v>2057</v>
      </c>
      <c r="C14" s="272">
        <v>2.6809337000013034E-2</v>
      </c>
      <c r="D14" s="98">
        <v>1993</v>
      </c>
      <c r="E14" s="272">
        <v>2.5566031684946443E-2</v>
      </c>
      <c r="F14" s="98">
        <v>2172</v>
      </c>
      <c r="G14" s="272">
        <v>2.7436020513856959E-2</v>
      </c>
      <c r="H14" s="98">
        <v>2194</v>
      </c>
      <c r="I14" s="272">
        <v>2.740205078246968E-2</v>
      </c>
      <c r="J14" s="98">
        <v>2357</v>
      </c>
      <c r="K14" s="272">
        <v>2.8113407841219479E-2</v>
      </c>
      <c r="L14" s="98">
        <v>2266</v>
      </c>
      <c r="M14" s="272">
        <v>2.6865211566505034E-2</v>
      </c>
      <c r="N14" s="98">
        <v>2323</v>
      </c>
      <c r="O14" s="272">
        <v>2.7216702596307058E-2</v>
      </c>
      <c r="P14" s="98">
        <v>2502</v>
      </c>
      <c r="Q14" s="272">
        <v>2.9222485663228999E-2</v>
      </c>
      <c r="R14" s="98">
        <v>1922</v>
      </c>
      <c r="S14" s="272">
        <v>2.6578532510993721E-2</v>
      </c>
      <c r="T14" s="98">
        <v>2141</v>
      </c>
      <c r="U14" s="272">
        <v>2.777885900380159E-2</v>
      </c>
    </row>
    <row r="15" spans="1:21">
      <c r="A15" s="97" t="s">
        <v>265</v>
      </c>
      <c r="B15" s="98">
        <v>1659</v>
      </c>
      <c r="C15" s="272">
        <v>2.1622114770550132E-2</v>
      </c>
      <c r="D15" s="98">
        <v>1807</v>
      </c>
      <c r="E15" s="272">
        <v>2.3180039766531973E-2</v>
      </c>
      <c r="F15" s="98">
        <v>1809</v>
      </c>
      <c r="G15" s="272">
        <v>2.2850718742894675E-2</v>
      </c>
      <c r="H15" s="98">
        <v>1840</v>
      </c>
      <c r="I15" s="272">
        <v>2.2980753618844219E-2</v>
      </c>
      <c r="J15" s="98">
        <v>2056</v>
      </c>
      <c r="K15" s="272">
        <v>2.4523193263278426E-2</v>
      </c>
      <c r="L15" s="98">
        <v>1838</v>
      </c>
      <c r="M15" s="272">
        <v>2.1790935065858892E-2</v>
      </c>
      <c r="N15" s="98">
        <v>2164</v>
      </c>
      <c r="O15" s="272">
        <v>2.5353828849939076E-2</v>
      </c>
      <c r="P15" s="98">
        <v>2114</v>
      </c>
      <c r="Q15" s="272">
        <v>2.4690781251825E-2</v>
      </c>
      <c r="R15" s="98">
        <v>1747</v>
      </c>
      <c r="S15" s="272">
        <v>2.4158530851564011E-2</v>
      </c>
      <c r="T15" s="98">
        <v>1779</v>
      </c>
      <c r="U15" s="272">
        <v>2.3082013156358258E-2</v>
      </c>
    </row>
    <row r="16" spans="1:21">
      <c r="A16" s="99" t="s">
        <v>268</v>
      </c>
      <c r="B16" s="98">
        <v>1608</v>
      </c>
      <c r="C16" s="272">
        <v>2.0957420464764686E-2</v>
      </c>
      <c r="D16" s="98">
        <v>1638</v>
      </c>
      <c r="E16" s="272">
        <v>2.1012122378295171E-2</v>
      </c>
      <c r="F16" s="98">
        <v>1791</v>
      </c>
      <c r="G16" s="272">
        <v>2.2623348407144483E-2</v>
      </c>
      <c r="H16" s="98">
        <v>1588</v>
      </c>
      <c r="I16" s="272">
        <v>1.9833389536263381E-2</v>
      </c>
      <c r="J16" s="98">
        <v>1415</v>
      </c>
      <c r="K16" s="272">
        <v>1.6877586803277712E-2</v>
      </c>
      <c r="L16" s="98">
        <v>1378</v>
      </c>
      <c r="M16" s="272">
        <v>1.6337273406285938E-2</v>
      </c>
      <c r="N16" s="98">
        <v>1321</v>
      </c>
      <c r="O16" s="272">
        <v>1.5477083138063549E-2</v>
      </c>
      <c r="P16" s="98">
        <v>1382</v>
      </c>
      <c r="Q16" s="272">
        <v>1.6141277052990999E-2</v>
      </c>
      <c r="R16" s="98">
        <v>1437</v>
      </c>
      <c r="S16" s="272">
        <v>1.9871670769145672E-2</v>
      </c>
      <c r="T16" s="98">
        <v>1421</v>
      </c>
      <c r="U16" s="272">
        <v>1.8437066158057944E-2</v>
      </c>
    </row>
    <row r="17" spans="1:21">
      <c r="A17" s="97" t="s">
        <v>267</v>
      </c>
      <c r="B17" s="98">
        <v>1657</v>
      </c>
      <c r="C17" s="272">
        <v>2.1596048327185997E-2</v>
      </c>
      <c r="D17" s="98">
        <v>1745</v>
      </c>
      <c r="E17" s="272">
        <v>2.2384709127060483E-2</v>
      </c>
      <c r="F17" s="98">
        <v>1715</v>
      </c>
      <c r="G17" s="272">
        <v>2.1663340322865876E-2</v>
      </c>
      <c r="H17" s="98">
        <v>1535</v>
      </c>
      <c r="I17" s="272">
        <v>1.9171443915720583E-2</v>
      </c>
      <c r="J17" s="98">
        <v>1593</v>
      </c>
      <c r="K17" s="272">
        <v>1.9000703729767768E-2</v>
      </c>
      <c r="L17" s="98">
        <v>1439</v>
      </c>
      <c r="M17" s="272">
        <v>1.7060476365490178E-2</v>
      </c>
      <c r="N17" s="98">
        <v>1468</v>
      </c>
      <c r="O17" s="272">
        <v>1.7199362639422625E-2</v>
      </c>
      <c r="P17" s="98">
        <v>1557</v>
      </c>
      <c r="Q17" s="272">
        <v>1.8185215898340001E-2</v>
      </c>
      <c r="R17" s="98">
        <v>1319</v>
      </c>
      <c r="S17" s="272">
        <v>1.8239898221644495E-2</v>
      </c>
      <c r="T17" s="98">
        <v>1326</v>
      </c>
      <c r="U17" s="272">
        <v>1.6996873094339133E-2</v>
      </c>
    </row>
    <row r="18" spans="1:21">
      <c r="A18" s="97" t="s">
        <v>266</v>
      </c>
      <c r="B18" s="98">
        <v>1470</v>
      </c>
      <c r="C18" s="272">
        <v>1.9158835872639359E-2</v>
      </c>
      <c r="D18" s="98">
        <v>1535</v>
      </c>
      <c r="E18" s="272">
        <v>1.9690847283689309E-2</v>
      </c>
      <c r="F18" s="98">
        <v>1602</v>
      </c>
      <c r="G18" s="272">
        <v>2.0235959881767424E-2</v>
      </c>
      <c r="H18" s="98">
        <v>1583</v>
      </c>
      <c r="I18" s="272">
        <v>1.9770941836212173E-2</v>
      </c>
      <c r="J18" s="98">
        <v>1454</v>
      </c>
      <c r="K18" s="272">
        <v>1.7342764107396318E-2</v>
      </c>
      <c r="L18" s="98">
        <v>1540</v>
      </c>
      <c r="M18" s="272">
        <v>1.8257910773352936E-2</v>
      </c>
      <c r="N18" s="98">
        <v>1497</v>
      </c>
      <c r="O18" s="272">
        <v>1.753913206486081E-2</v>
      </c>
      <c r="P18" s="98">
        <v>1595</v>
      </c>
      <c r="Q18" s="272">
        <v>1.8629042619045001E-2</v>
      </c>
      <c r="R18" s="98">
        <v>1386</v>
      </c>
      <c r="S18" s="272">
        <v>1.9166413142683299E-2</v>
      </c>
      <c r="T18" s="98">
        <v>1310</v>
      </c>
      <c r="U18" s="272">
        <v>1.7204468490911215E-2</v>
      </c>
    </row>
    <row r="19" spans="1:21">
      <c r="A19" s="473" t="s">
        <v>627</v>
      </c>
      <c r="B19" s="473"/>
      <c r="C19" s="473"/>
      <c r="D19" s="473"/>
      <c r="E19" s="473"/>
      <c r="F19" s="473"/>
      <c r="G19" s="473"/>
      <c r="H19" s="473"/>
      <c r="I19" s="473"/>
      <c r="J19" s="473"/>
      <c r="K19" s="473"/>
      <c r="L19" s="473"/>
      <c r="M19" s="473"/>
      <c r="N19" s="473"/>
      <c r="O19" s="473"/>
      <c r="P19" s="473"/>
      <c r="Q19" s="473"/>
      <c r="R19" s="473"/>
      <c r="S19" s="473"/>
      <c r="T19" s="473"/>
      <c r="U19" s="473"/>
    </row>
    <row r="20" spans="1:21">
      <c r="S20" s="173"/>
      <c r="T20" s="174"/>
      <c r="U20" s="175"/>
    </row>
    <row r="21" spans="1:21" ht="18.75">
      <c r="H21" s="177"/>
      <c r="S21" s="173"/>
      <c r="T21" s="174"/>
      <c r="U21" s="175"/>
    </row>
    <row r="22" spans="1:21" ht="23.25">
      <c r="H22" s="119"/>
      <c r="S22" s="173"/>
      <c r="T22" s="174"/>
      <c r="U22" s="175"/>
    </row>
    <row r="23" spans="1:21">
      <c r="B23" s="176"/>
      <c r="C23" s="176"/>
      <c r="D23" s="176"/>
      <c r="E23" s="176"/>
      <c r="L23" s="176"/>
      <c r="N23" s="176"/>
      <c r="P23" s="176"/>
      <c r="R23" s="176"/>
      <c r="S23" s="173"/>
      <c r="T23" s="174"/>
      <c r="U23" s="175"/>
    </row>
    <row r="24" spans="1:21">
      <c r="B24" s="176"/>
      <c r="C24" s="176"/>
      <c r="D24" s="176"/>
      <c r="E24" s="176"/>
      <c r="L24" s="176"/>
      <c r="N24" s="176"/>
      <c r="P24" s="176"/>
      <c r="R24" s="176"/>
      <c r="S24" s="173"/>
      <c r="T24" s="174"/>
      <c r="U24" s="175"/>
    </row>
    <row r="25" spans="1:21" s="93" customFormat="1" ht="11.25">
      <c r="S25" s="173"/>
      <c r="T25" s="174"/>
      <c r="U25" s="175"/>
    </row>
    <row r="26" spans="1:21" s="93" customFormat="1" ht="11.25">
      <c r="S26" s="173"/>
      <c r="T26" s="174"/>
      <c r="U26" s="175"/>
    </row>
    <row r="27" spans="1:21" s="93" customFormat="1" ht="11.25">
      <c r="S27" s="173"/>
      <c r="T27" s="174"/>
      <c r="U27" s="175"/>
    </row>
    <row r="28" spans="1:21" s="93" customFormat="1" ht="11.25">
      <c r="S28" s="173"/>
      <c r="T28" s="174"/>
      <c r="U28" s="175"/>
    </row>
    <row r="29" spans="1:21" s="93" customFormat="1" ht="11.25">
      <c r="S29" s="173"/>
      <c r="T29" s="174"/>
      <c r="U29" s="175"/>
    </row>
    <row r="30" spans="1:21" s="93" customFormat="1" ht="11.25">
      <c r="S30" s="173"/>
      <c r="T30" s="174"/>
      <c r="U30" s="175"/>
    </row>
    <row r="31" spans="1:21" s="93" customFormat="1" ht="11.25">
      <c r="S31" s="173"/>
      <c r="T31" s="174"/>
      <c r="U31" s="175"/>
    </row>
    <row r="32" spans="1:21" s="93" customFormat="1" ht="11.25">
      <c r="S32" s="173"/>
      <c r="T32" s="174"/>
      <c r="U32" s="175"/>
    </row>
    <row r="33" spans="19:21" s="93" customFormat="1" ht="11.25">
      <c r="S33" s="173"/>
      <c r="T33" s="174"/>
      <c r="U33" s="175"/>
    </row>
    <row r="34" spans="19:21" s="93" customFormat="1" ht="11.25">
      <c r="S34" s="173"/>
      <c r="T34" s="174"/>
      <c r="U34" s="175"/>
    </row>
  </sheetData>
  <mergeCells count="13">
    <mergeCell ref="A1:U1"/>
    <mergeCell ref="A19:U19"/>
    <mergeCell ref="B2:C2"/>
    <mergeCell ref="D2:E2"/>
    <mergeCell ref="F2:G2"/>
    <mergeCell ref="H2:I2"/>
    <mergeCell ref="J2:K2"/>
    <mergeCell ref="L2:M2"/>
    <mergeCell ref="N2:O2"/>
    <mergeCell ref="P2:Q2"/>
    <mergeCell ref="R2:S2"/>
    <mergeCell ref="T2:U2"/>
    <mergeCell ref="A2:A3"/>
  </mergeCells>
  <pageMargins left="0.15748031496062992" right="0.15748031496062992" top="1.299212598425197" bottom="1.299212598425197" header="0.98425196850393704" footer="0.98425196850393704"/>
  <pageSetup paperSize="9" scale="90" fitToHeight="0" pageOrder="overThenDown"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P46"/>
  <sheetViews>
    <sheetView zoomScale="88" zoomScaleNormal="88" workbookViewId="0">
      <selection activeCell="C21" sqref="C21"/>
    </sheetView>
  </sheetViews>
  <sheetFormatPr baseColWidth="10" defaultColWidth="8.75" defaultRowHeight="14.25"/>
  <cols>
    <col min="1" max="1" width="11.75"/>
    <col min="2" max="2" width="8.5"/>
    <col min="3" max="3" width="57.25"/>
    <col min="4" max="4" width="10.25"/>
    <col min="5" max="10" width="7.75"/>
    <col min="11" max="1025" width="11.75"/>
  </cols>
  <sheetData>
    <row r="1" spans="1:10">
      <c r="A1" s="417" t="s">
        <v>524</v>
      </c>
      <c r="B1" s="417"/>
      <c r="C1" s="417"/>
      <c r="D1" s="417"/>
      <c r="E1" s="417"/>
      <c r="F1" s="417"/>
      <c r="G1" s="417"/>
      <c r="H1" s="417"/>
      <c r="I1" s="417"/>
      <c r="J1" s="417"/>
    </row>
    <row r="2" spans="1:10" ht="13.5" customHeight="1" thickBot="1">
      <c r="A2" s="418"/>
      <c r="B2" s="418"/>
      <c r="C2" s="419" t="s">
        <v>0</v>
      </c>
      <c r="D2" s="421" t="s">
        <v>1</v>
      </c>
      <c r="E2" s="420" t="s">
        <v>2</v>
      </c>
      <c r="F2" s="420"/>
      <c r="G2" s="420"/>
      <c r="H2" s="420"/>
      <c r="I2" s="420" t="s">
        <v>3</v>
      </c>
      <c r="J2" s="420"/>
    </row>
    <row r="3" spans="1:10" ht="15" thickBot="1">
      <c r="A3" s="418"/>
      <c r="B3" s="418"/>
      <c r="C3" s="419"/>
      <c r="D3" s="422"/>
      <c r="E3" s="334" t="s">
        <v>4</v>
      </c>
      <c r="F3" s="334" t="s">
        <v>5</v>
      </c>
      <c r="G3" s="334" t="s">
        <v>6</v>
      </c>
      <c r="H3" s="334" t="s">
        <v>7</v>
      </c>
      <c r="I3" s="334" t="s">
        <v>8</v>
      </c>
      <c r="J3" s="334" t="s">
        <v>9</v>
      </c>
    </row>
    <row r="4" spans="1:10" ht="13.5" customHeight="1" thickBot="1">
      <c r="A4" s="415" t="s">
        <v>10</v>
      </c>
      <c r="B4" s="223" t="s">
        <v>11</v>
      </c>
      <c r="C4" s="223" t="s">
        <v>12</v>
      </c>
      <c r="D4" s="223">
        <v>1</v>
      </c>
      <c r="E4" s="224">
        <v>1</v>
      </c>
      <c r="F4" s="224">
        <v>0</v>
      </c>
      <c r="G4" s="224">
        <v>0</v>
      </c>
      <c r="H4" s="224">
        <v>0</v>
      </c>
      <c r="I4" s="224">
        <v>1</v>
      </c>
      <c r="J4" s="224"/>
    </row>
    <row r="5" spans="1:10">
      <c r="A5" s="415"/>
      <c r="B5" s="225" t="s">
        <v>13</v>
      </c>
      <c r="C5" s="225" t="s">
        <v>14</v>
      </c>
      <c r="D5" s="225">
        <v>2</v>
      </c>
      <c r="E5" s="226">
        <v>2</v>
      </c>
      <c r="F5" s="226">
        <v>0</v>
      </c>
      <c r="G5" s="226">
        <v>0</v>
      </c>
      <c r="H5" s="226">
        <v>0</v>
      </c>
      <c r="I5" s="226">
        <v>1</v>
      </c>
      <c r="J5" s="226">
        <v>1</v>
      </c>
    </row>
    <row r="6" spans="1:10" ht="12.75" customHeight="1">
      <c r="A6" s="416" t="s">
        <v>15</v>
      </c>
      <c r="B6" s="227" t="s">
        <v>16</v>
      </c>
      <c r="C6" s="227" t="s">
        <v>17</v>
      </c>
      <c r="D6" s="227">
        <v>19</v>
      </c>
      <c r="E6" s="228">
        <v>13</v>
      </c>
      <c r="F6" s="228">
        <v>3</v>
      </c>
      <c r="G6" s="228">
        <v>2</v>
      </c>
      <c r="H6" s="228">
        <v>1</v>
      </c>
      <c r="I6" s="228">
        <v>7</v>
      </c>
      <c r="J6" s="228">
        <v>12</v>
      </c>
    </row>
    <row r="7" spans="1:10">
      <c r="A7" s="416"/>
      <c r="B7" s="229" t="s">
        <v>18</v>
      </c>
      <c r="C7" s="229" t="s">
        <v>19</v>
      </c>
      <c r="D7" s="229">
        <v>1</v>
      </c>
      <c r="E7" s="230">
        <v>0</v>
      </c>
      <c r="F7" s="230">
        <v>0</v>
      </c>
      <c r="G7" s="230">
        <v>1</v>
      </c>
      <c r="H7" s="230">
        <v>0</v>
      </c>
      <c r="I7" s="230">
        <v>1</v>
      </c>
      <c r="J7" s="230"/>
    </row>
    <row r="8" spans="1:10">
      <c r="A8" s="416"/>
      <c r="B8" s="229" t="s">
        <v>20</v>
      </c>
      <c r="C8" s="229" t="s">
        <v>21</v>
      </c>
      <c r="D8" s="229">
        <v>5</v>
      </c>
      <c r="E8" s="230">
        <v>5</v>
      </c>
      <c r="F8" s="230">
        <v>0</v>
      </c>
      <c r="G8" s="230">
        <v>0</v>
      </c>
      <c r="H8" s="230">
        <v>0</v>
      </c>
      <c r="I8" s="230">
        <v>2</v>
      </c>
      <c r="J8" s="230">
        <v>3</v>
      </c>
    </row>
    <row r="9" spans="1:10">
      <c r="A9" s="416"/>
      <c r="B9" s="225" t="s">
        <v>22</v>
      </c>
      <c r="C9" s="225" t="s">
        <v>23</v>
      </c>
      <c r="D9" s="225">
        <v>1</v>
      </c>
      <c r="E9" s="226">
        <v>1</v>
      </c>
      <c r="F9" s="226">
        <v>0</v>
      </c>
      <c r="G9" s="226">
        <v>0</v>
      </c>
      <c r="H9" s="226">
        <v>0</v>
      </c>
      <c r="I9" s="226">
        <v>1</v>
      </c>
      <c r="J9" s="226"/>
    </row>
    <row r="10" spans="1:10" ht="12" customHeight="1">
      <c r="A10" s="416" t="s">
        <v>24</v>
      </c>
      <c r="B10" s="227" t="s">
        <v>25</v>
      </c>
      <c r="C10" s="227" t="s">
        <v>26</v>
      </c>
      <c r="D10" s="227">
        <v>217</v>
      </c>
      <c r="E10" s="228">
        <v>161</v>
      </c>
      <c r="F10" s="228">
        <v>22</v>
      </c>
      <c r="G10" s="228">
        <v>33</v>
      </c>
      <c r="H10" s="228">
        <v>1</v>
      </c>
      <c r="I10" s="228"/>
      <c r="J10" s="228">
        <v>217</v>
      </c>
    </row>
    <row r="11" spans="1:10">
      <c r="A11" s="416"/>
      <c r="B11" s="229" t="s">
        <v>27</v>
      </c>
      <c r="C11" s="229" t="s">
        <v>28</v>
      </c>
      <c r="D11" s="229">
        <v>314</v>
      </c>
      <c r="E11" s="230">
        <v>253</v>
      </c>
      <c r="F11" s="230">
        <v>37</v>
      </c>
      <c r="G11" s="230">
        <v>22</v>
      </c>
      <c r="H11" s="230">
        <v>2</v>
      </c>
      <c r="I11" s="230"/>
      <c r="J11" s="230">
        <v>314</v>
      </c>
    </row>
    <row r="12" spans="1:10">
      <c r="A12" s="416"/>
      <c r="B12" s="229" t="s">
        <v>29</v>
      </c>
      <c r="C12" s="229" t="s">
        <v>30</v>
      </c>
      <c r="D12" s="229">
        <v>54</v>
      </c>
      <c r="E12" s="230">
        <v>42</v>
      </c>
      <c r="F12" s="230">
        <v>5</v>
      </c>
      <c r="G12" s="230">
        <v>6</v>
      </c>
      <c r="H12" s="230">
        <v>1</v>
      </c>
      <c r="I12" s="230">
        <v>54</v>
      </c>
      <c r="J12" s="230"/>
    </row>
    <row r="13" spans="1:10">
      <c r="A13" s="416"/>
      <c r="B13" s="229" t="s">
        <v>31</v>
      </c>
      <c r="C13" s="229" t="s">
        <v>32</v>
      </c>
      <c r="D13" s="229">
        <v>99</v>
      </c>
      <c r="E13" s="230">
        <v>83</v>
      </c>
      <c r="F13" s="230">
        <v>6</v>
      </c>
      <c r="G13" s="230">
        <v>10</v>
      </c>
      <c r="H13" s="230">
        <v>0</v>
      </c>
      <c r="I13" s="230">
        <v>99</v>
      </c>
      <c r="J13" s="230"/>
    </row>
    <row r="14" spans="1:10">
      <c r="A14" s="416"/>
      <c r="B14" s="229" t="s">
        <v>33</v>
      </c>
      <c r="C14" s="229" t="s">
        <v>34</v>
      </c>
      <c r="D14" s="229">
        <v>283</v>
      </c>
      <c r="E14" s="230">
        <v>217</v>
      </c>
      <c r="F14" s="230">
        <v>18</v>
      </c>
      <c r="G14" s="230">
        <v>46</v>
      </c>
      <c r="H14" s="230">
        <v>2</v>
      </c>
      <c r="I14" s="230"/>
      <c r="J14" s="230">
        <v>283</v>
      </c>
    </row>
    <row r="15" spans="1:10">
      <c r="A15" s="416"/>
      <c r="B15" s="229" t="s">
        <v>35</v>
      </c>
      <c r="C15" s="229" t="s">
        <v>36</v>
      </c>
      <c r="D15" s="229">
        <v>460</v>
      </c>
      <c r="E15" s="230">
        <v>367</v>
      </c>
      <c r="F15" s="230">
        <v>33</v>
      </c>
      <c r="G15" s="230">
        <v>57</v>
      </c>
      <c r="H15" s="230">
        <v>3</v>
      </c>
      <c r="I15" s="230"/>
      <c r="J15" s="230">
        <v>460</v>
      </c>
    </row>
    <row r="16" spans="1:10">
      <c r="A16" s="416"/>
      <c r="B16" s="229" t="s">
        <v>37</v>
      </c>
      <c r="C16" s="229" t="s">
        <v>38</v>
      </c>
      <c r="D16" s="229">
        <v>77</v>
      </c>
      <c r="E16" s="230">
        <v>62</v>
      </c>
      <c r="F16" s="230">
        <v>7</v>
      </c>
      <c r="G16" s="230">
        <v>7</v>
      </c>
      <c r="H16" s="230">
        <v>1</v>
      </c>
      <c r="I16" s="230"/>
      <c r="J16" s="230">
        <v>77</v>
      </c>
    </row>
    <row r="17" spans="1:10">
      <c r="A17" s="416"/>
      <c r="B17" s="229" t="s">
        <v>39</v>
      </c>
      <c r="C17" s="229" t="s">
        <v>40</v>
      </c>
      <c r="D17" s="229">
        <v>8</v>
      </c>
      <c r="E17" s="230">
        <v>5</v>
      </c>
      <c r="F17" s="230">
        <v>2</v>
      </c>
      <c r="G17" s="230">
        <v>1</v>
      </c>
      <c r="H17" s="230">
        <v>0</v>
      </c>
      <c r="I17" s="230"/>
      <c r="J17" s="230">
        <v>8</v>
      </c>
    </row>
    <row r="18" spans="1:10">
      <c r="A18" s="416"/>
      <c r="B18" s="229" t="s">
        <v>41</v>
      </c>
      <c r="C18" s="229" t="s">
        <v>42</v>
      </c>
      <c r="D18" s="229">
        <v>3</v>
      </c>
      <c r="E18" s="230">
        <v>3</v>
      </c>
      <c r="F18" s="230">
        <v>0</v>
      </c>
      <c r="G18" s="230">
        <v>0</v>
      </c>
      <c r="H18" s="230">
        <v>0</v>
      </c>
      <c r="I18" s="230"/>
      <c r="J18" s="230">
        <v>3</v>
      </c>
    </row>
    <row r="19" spans="1:10">
      <c r="A19" s="416"/>
      <c r="B19" s="229" t="s">
        <v>43</v>
      </c>
      <c r="C19" s="229" t="s">
        <v>44</v>
      </c>
      <c r="D19" s="229">
        <v>5</v>
      </c>
      <c r="E19" s="230">
        <v>5</v>
      </c>
      <c r="F19" s="230">
        <v>0</v>
      </c>
      <c r="G19" s="230">
        <v>0</v>
      </c>
      <c r="H19" s="230">
        <v>0</v>
      </c>
      <c r="I19" s="230"/>
      <c r="J19" s="230">
        <v>5</v>
      </c>
    </row>
    <row r="20" spans="1:10">
      <c r="A20" s="416"/>
      <c r="B20" s="229" t="s">
        <v>45</v>
      </c>
      <c r="C20" s="229" t="s">
        <v>46</v>
      </c>
      <c r="D20" s="229">
        <v>18</v>
      </c>
      <c r="E20" s="230">
        <v>16</v>
      </c>
      <c r="F20" s="230">
        <v>1</v>
      </c>
      <c r="G20" s="230">
        <v>1</v>
      </c>
      <c r="H20" s="230">
        <v>0</v>
      </c>
      <c r="I20" s="230"/>
      <c r="J20" s="230">
        <v>18</v>
      </c>
    </row>
    <row r="21" spans="1:10">
      <c r="A21" s="416"/>
      <c r="B21" s="229" t="s">
        <v>47</v>
      </c>
      <c r="C21" s="229" t="s">
        <v>48</v>
      </c>
      <c r="D21" s="229">
        <v>44</v>
      </c>
      <c r="E21" s="230">
        <v>34</v>
      </c>
      <c r="F21" s="230">
        <v>4</v>
      </c>
      <c r="G21" s="230">
        <v>6</v>
      </c>
      <c r="H21" s="230">
        <v>0</v>
      </c>
      <c r="I21" s="230"/>
      <c r="J21" s="230">
        <v>44</v>
      </c>
    </row>
    <row r="22" spans="1:10">
      <c r="A22" s="416"/>
      <c r="B22" s="229" t="s">
        <v>49</v>
      </c>
      <c r="C22" s="229" t="s">
        <v>50</v>
      </c>
      <c r="D22" s="229">
        <v>21</v>
      </c>
      <c r="E22" s="230">
        <v>18</v>
      </c>
      <c r="F22" s="230">
        <v>1</v>
      </c>
      <c r="G22" s="230">
        <v>1</v>
      </c>
      <c r="H22" s="230">
        <v>1</v>
      </c>
      <c r="I22" s="230"/>
      <c r="J22" s="230">
        <v>21</v>
      </c>
    </row>
    <row r="23" spans="1:10">
      <c r="A23" s="416"/>
      <c r="B23" s="229" t="s">
        <v>51</v>
      </c>
      <c r="C23" s="229" t="s">
        <v>52</v>
      </c>
      <c r="D23" s="229">
        <v>3</v>
      </c>
      <c r="E23" s="230">
        <v>1</v>
      </c>
      <c r="F23" s="230">
        <v>1</v>
      </c>
      <c r="G23" s="230">
        <v>1</v>
      </c>
      <c r="H23" s="230">
        <v>0</v>
      </c>
      <c r="I23" s="230">
        <v>3</v>
      </c>
      <c r="J23" s="230"/>
    </row>
    <row r="24" spans="1:10">
      <c r="A24" s="416"/>
      <c r="B24" s="229" t="s">
        <v>53</v>
      </c>
      <c r="C24" s="229" t="s">
        <v>54</v>
      </c>
      <c r="D24" s="229">
        <v>1</v>
      </c>
      <c r="E24" s="230">
        <v>1</v>
      </c>
      <c r="F24" s="230">
        <v>0</v>
      </c>
      <c r="G24" s="230">
        <v>0</v>
      </c>
      <c r="H24" s="230">
        <v>0</v>
      </c>
      <c r="I24" s="230">
        <v>1</v>
      </c>
      <c r="J24" s="230"/>
    </row>
    <row r="25" spans="1:10">
      <c r="A25" s="416"/>
      <c r="B25" s="229" t="s">
        <v>55</v>
      </c>
      <c r="C25" s="229" t="s">
        <v>56</v>
      </c>
      <c r="D25" s="229">
        <v>26</v>
      </c>
      <c r="E25" s="230">
        <v>16</v>
      </c>
      <c r="F25" s="230">
        <v>4</v>
      </c>
      <c r="G25" s="230">
        <v>6</v>
      </c>
      <c r="H25" s="230">
        <v>0</v>
      </c>
      <c r="I25" s="230">
        <v>26</v>
      </c>
      <c r="J25" s="230"/>
    </row>
    <row r="26" spans="1:10">
      <c r="A26" s="416"/>
      <c r="B26" s="229" t="s">
        <v>57</v>
      </c>
      <c r="C26" s="229" t="s">
        <v>58</v>
      </c>
      <c r="D26" s="229">
        <v>32</v>
      </c>
      <c r="E26" s="230">
        <v>29</v>
      </c>
      <c r="F26" s="230">
        <v>0</v>
      </c>
      <c r="G26" s="230">
        <v>3</v>
      </c>
      <c r="H26" s="230">
        <v>0</v>
      </c>
      <c r="I26" s="230"/>
      <c r="J26" s="230">
        <v>32</v>
      </c>
    </row>
    <row r="27" spans="1:10">
      <c r="A27" s="416"/>
      <c r="B27" s="229" t="s">
        <v>59</v>
      </c>
      <c r="C27" s="229" t="s">
        <v>60</v>
      </c>
      <c r="D27" s="229">
        <v>53</v>
      </c>
      <c r="E27" s="230">
        <v>35</v>
      </c>
      <c r="F27" s="230">
        <v>7</v>
      </c>
      <c r="G27" s="230">
        <v>10</v>
      </c>
      <c r="H27" s="230">
        <v>1</v>
      </c>
      <c r="I27" s="230"/>
      <c r="J27" s="230">
        <v>53</v>
      </c>
    </row>
    <row r="28" spans="1:10">
      <c r="A28" s="416"/>
      <c r="B28" s="229" t="s">
        <v>61</v>
      </c>
      <c r="C28" s="229" t="s">
        <v>62</v>
      </c>
      <c r="D28" s="229">
        <v>240</v>
      </c>
      <c r="E28" s="230">
        <v>187</v>
      </c>
      <c r="F28" s="230">
        <v>20</v>
      </c>
      <c r="G28" s="230">
        <v>29</v>
      </c>
      <c r="H28" s="230">
        <v>4</v>
      </c>
      <c r="I28" s="230">
        <v>3</v>
      </c>
      <c r="J28" s="230">
        <v>237</v>
      </c>
    </row>
    <row r="29" spans="1:10">
      <c r="A29" s="416"/>
      <c r="B29" s="229" t="s">
        <v>63</v>
      </c>
      <c r="C29" s="229" t="s">
        <v>64</v>
      </c>
      <c r="D29" s="229">
        <v>246</v>
      </c>
      <c r="E29" s="230">
        <v>182</v>
      </c>
      <c r="F29" s="230">
        <v>27</v>
      </c>
      <c r="G29" s="230">
        <v>36</v>
      </c>
      <c r="H29" s="230">
        <v>1</v>
      </c>
      <c r="I29" s="230"/>
      <c r="J29" s="230">
        <v>246</v>
      </c>
    </row>
    <row r="30" spans="1:10">
      <c r="A30" s="416"/>
      <c r="B30" s="225" t="s">
        <v>65</v>
      </c>
      <c r="C30" s="225" t="s">
        <v>66</v>
      </c>
      <c r="D30" s="225">
        <v>7</v>
      </c>
      <c r="E30" s="226">
        <v>5</v>
      </c>
      <c r="F30" s="226">
        <v>1</v>
      </c>
      <c r="G30" s="226">
        <v>1</v>
      </c>
      <c r="H30" s="226">
        <v>0</v>
      </c>
      <c r="I30" s="226"/>
      <c r="J30" s="226">
        <v>7</v>
      </c>
    </row>
    <row r="31" spans="1:10" ht="13.5" customHeight="1">
      <c r="A31" s="416" t="s">
        <v>67</v>
      </c>
      <c r="B31" s="227" t="s">
        <v>68</v>
      </c>
      <c r="C31" s="227" t="s">
        <v>69</v>
      </c>
      <c r="D31" s="227">
        <v>81</v>
      </c>
      <c r="E31" s="228">
        <v>63</v>
      </c>
      <c r="F31" s="228">
        <v>11</v>
      </c>
      <c r="G31" s="228">
        <v>7</v>
      </c>
      <c r="H31" s="228">
        <v>0</v>
      </c>
      <c r="I31" s="228">
        <v>5</v>
      </c>
      <c r="J31" s="228">
        <v>76</v>
      </c>
    </row>
    <row r="32" spans="1:10">
      <c r="A32" s="416"/>
      <c r="B32" s="229" t="s">
        <v>70</v>
      </c>
      <c r="C32" s="229" t="s">
        <v>71</v>
      </c>
      <c r="D32" s="229">
        <v>22</v>
      </c>
      <c r="E32" s="230">
        <v>19</v>
      </c>
      <c r="F32" s="230">
        <v>0</v>
      </c>
      <c r="G32" s="230">
        <v>3</v>
      </c>
      <c r="H32" s="230">
        <v>0</v>
      </c>
      <c r="I32" s="230">
        <v>7</v>
      </c>
      <c r="J32" s="230">
        <v>15</v>
      </c>
    </row>
    <row r="33" spans="1:16">
      <c r="A33" s="416"/>
      <c r="B33" s="229" t="s">
        <v>72</v>
      </c>
      <c r="C33" s="229" t="s">
        <v>73</v>
      </c>
      <c r="D33" s="229">
        <v>8</v>
      </c>
      <c r="E33" s="230">
        <v>7</v>
      </c>
      <c r="F33" s="230">
        <v>1</v>
      </c>
      <c r="G33" s="230">
        <v>0</v>
      </c>
      <c r="H33" s="230">
        <v>0</v>
      </c>
      <c r="I33" s="230"/>
      <c r="J33" s="230">
        <v>8</v>
      </c>
    </row>
    <row r="34" spans="1:16">
      <c r="A34" s="416"/>
      <c r="B34" s="229" t="s">
        <v>74</v>
      </c>
      <c r="C34" s="229" t="s">
        <v>75</v>
      </c>
      <c r="D34" s="229">
        <v>4</v>
      </c>
      <c r="E34" s="230">
        <v>2</v>
      </c>
      <c r="F34" s="230">
        <v>1</v>
      </c>
      <c r="G34" s="230">
        <v>1</v>
      </c>
      <c r="H34" s="230">
        <v>0</v>
      </c>
      <c r="I34" s="230">
        <v>4</v>
      </c>
      <c r="J34" s="230"/>
    </row>
    <row r="35" spans="1:16">
      <c r="A35" s="416"/>
      <c r="B35" s="229" t="s">
        <v>76</v>
      </c>
      <c r="C35" s="229" t="s">
        <v>77</v>
      </c>
      <c r="D35" s="229">
        <v>14</v>
      </c>
      <c r="E35" s="230">
        <v>10</v>
      </c>
      <c r="F35" s="230">
        <v>2</v>
      </c>
      <c r="G35" s="230">
        <v>2</v>
      </c>
      <c r="H35" s="230">
        <v>0</v>
      </c>
      <c r="I35" s="230">
        <v>11</v>
      </c>
      <c r="J35" s="230">
        <v>3</v>
      </c>
    </row>
    <row r="36" spans="1:16">
      <c r="A36" s="416"/>
      <c r="B36" s="229" t="s">
        <v>78</v>
      </c>
      <c r="C36" s="229" t="s">
        <v>79</v>
      </c>
      <c r="D36" s="229">
        <v>1</v>
      </c>
      <c r="E36" s="230">
        <v>1</v>
      </c>
      <c r="F36" s="230">
        <v>0</v>
      </c>
      <c r="G36" s="230">
        <v>0</v>
      </c>
      <c r="H36" s="230">
        <v>0</v>
      </c>
      <c r="I36" s="230"/>
      <c r="J36" s="230">
        <v>1</v>
      </c>
    </row>
    <row r="37" spans="1:16">
      <c r="A37" s="416"/>
      <c r="B37" s="225" t="s">
        <v>80</v>
      </c>
      <c r="C37" s="225" t="s">
        <v>81</v>
      </c>
      <c r="D37" s="225">
        <v>60</v>
      </c>
      <c r="E37" s="226">
        <v>54</v>
      </c>
      <c r="F37" s="226">
        <v>3</v>
      </c>
      <c r="G37" s="226">
        <v>3</v>
      </c>
      <c r="H37" s="226">
        <v>0</v>
      </c>
      <c r="I37" s="226">
        <v>3</v>
      </c>
      <c r="J37" s="226">
        <v>57</v>
      </c>
    </row>
    <row r="38" spans="1:16" ht="14.25" customHeight="1">
      <c r="A38" s="416" t="s">
        <v>82</v>
      </c>
      <c r="B38" s="227" t="s">
        <v>83</v>
      </c>
      <c r="C38" s="227" t="s">
        <v>84</v>
      </c>
      <c r="D38" s="227">
        <v>170</v>
      </c>
      <c r="E38" s="228">
        <v>139</v>
      </c>
      <c r="F38" s="228">
        <v>17</v>
      </c>
      <c r="G38" s="228">
        <v>13</v>
      </c>
      <c r="H38" s="228">
        <v>1</v>
      </c>
      <c r="I38" s="228"/>
      <c r="J38" s="228">
        <v>170</v>
      </c>
    </row>
    <row r="39" spans="1:16">
      <c r="A39" s="416"/>
      <c r="B39" s="229" t="s">
        <v>85</v>
      </c>
      <c r="C39" s="229" t="s">
        <v>86</v>
      </c>
      <c r="D39" s="229">
        <v>20</v>
      </c>
      <c r="E39" s="230">
        <v>17</v>
      </c>
      <c r="F39" s="230">
        <v>2</v>
      </c>
      <c r="G39" s="230">
        <v>1</v>
      </c>
      <c r="H39" s="230">
        <v>0</v>
      </c>
      <c r="I39" s="230"/>
      <c r="J39" s="230">
        <v>20</v>
      </c>
    </row>
    <row r="40" spans="1:16">
      <c r="A40" s="416"/>
      <c r="B40" s="225" t="s">
        <v>87</v>
      </c>
      <c r="C40" s="225" t="s">
        <v>88</v>
      </c>
      <c r="D40" s="225">
        <v>79</v>
      </c>
      <c r="E40" s="226">
        <v>58</v>
      </c>
      <c r="F40" s="226">
        <v>13</v>
      </c>
      <c r="G40" s="226">
        <v>7</v>
      </c>
      <c r="H40" s="226">
        <v>1</v>
      </c>
      <c r="I40" s="226"/>
      <c r="J40" s="226">
        <v>79</v>
      </c>
    </row>
    <row r="41" spans="1:16">
      <c r="A41" s="231" t="s">
        <v>89</v>
      </c>
      <c r="B41" s="232" t="s">
        <v>89</v>
      </c>
      <c r="C41" s="232" t="s">
        <v>90</v>
      </c>
      <c r="D41" s="232">
        <v>295</v>
      </c>
      <c r="E41" s="233">
        <v>200</v>
      </c>
      <c r="F41" s="233">
        <v>34</v>
      </c>
      <c r="G41" s="233">
        <v>57</v>
      </c>
      <c r="H41" s="233">
        <v>4</v>
      </c>
      <c r="I41" s="233">
        <v>65</v>
      </c>
      <c r="J41" s="233">
        <v>230</v>
      </c>
      <c r="L41" s="69"/>
      <c r="N41" s="69"/>
      <c r="P41" s="69"/>
    </row>
    <row r="42" spans="1:16">
      <c r="A42" s="234" t="s">
        <v>91</v>
      </c>
      <c r="B42" s="232" t="s">
        <v>91</v>
      </c>
      <c r="C42" s="232" t="s">
        <v>92</v>
      </c>
      <c r="D42" s="232">
        <v>437</v>
      </c>
      <c r="E42" s="233">
        <v>351</v>
      </c>
      <c r="F42" s="233">
        <v>40</v>
      </c>
      <c r="G42" s="233">
        <v>42</v>
      </c>
      <c r="H42" s="233">
        <v>4</v>
      </c>
      <c r="I42" s="233"/>
      <c r="J42" s="233">
        <v>437</v>
      </c>
    </row>
    <row r="43" spans="1:16">
      <c r="A43" s="413" t="s">
        <v>93</v>
      </c>
      <c r="B43" s="413"/>
      <c r="C43" s="413"/>
      <c r="D43" s="235">
        <f t="shared" ref="D43:J43" si="0">SUM(D4:D42)</f>
        <v>3431</v>
      </c>
      <c r="E43" s="235">
        <f t="shared" si="0"/>
        <v>2665</v>
      </c>
      <c r="F43" s="236">
        <f t="shared" si="0"/>
        <v>323</v>
      </c>
      <c r="G43" s="236">
        <f t="shared" si="0"/>
        <v>415</v>
      </c>
      <c r="H43" s="236">
        <f t="shared" si="0"/>
        <v>28</v>
      </c>
      <c r="I43" s="235">
        <f t="shared" si="0"/>
        <v>294</v>
      </c>
      <c r="J43" s="235">
        <f t="shared" si="0"/>
        <v>3137</v>
      </c>
    </row>
    <row r="44" spans="1:16">
      <c r="A44" s="414" t="s">
        <v>396</v>
      </c>
      <c r="B44" s="414"/>
      <c r="C44" s="414"/>
      <c r="D44" s="414"/>
      <c r="E44" s="414"/>
      <c r="F44" s="414"/>
      <c r="G44" s="414"/>
      <c r="H44" s="414"/>
      <c r="I44" s="414"/>
      <c r="J44" s="414"/>
    </row>
    <row r="46" spans="1:16" ht="15">
      <c r="B46" s="86"/>
      <c r="C46" s="91"/>
      <c r="D46" s="86"/>
    </row>
  </sheetData>
  <mergeCells count="13">
    <mergeCell ref="A1:J1"/>
    <mergeCell ref="A2:B3"/>
    <mergeCell ref="C2:C3"/>
    <mergeCell ref="E2:H2"/>
    <mergeCell ref="I2:J2"/>
    <mergeCell ref="D2:D3"/>
    <mergeCell ref="A43:C43"/>
    <mergeCell ref="A44:J44"/>
    <mergeCell ref="A4:A5"/>
    <mergeCell ref="A6:A9"/>
    <mergeCell ref="A10:A30"/>
    <mergeCell ref="A31:A37"/>
    <mergeCell ref="A38:A40"/>
  </mergeCells>
  <pageMargins left="0.7" right="0.7" top="0.75" bottom="0.75" header="0.51180555555555496" footer="0.51180555555555496"/>
  <pageSetup paperSize="9" scale="85" firstPageNumber="0" orientation="landscape" r:id="rId1"/>
  <rowBreaks count="1" manualBreakCount="1">
    <brk id="43"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M38"/>
  <sheetViews>
    <sheetView workbookViewId="0">
      <selection sqref="A1:F36"/>
    </sheetView>
  </sheetViews>
  <sheetFormatPr baseColWidth="10" defaultColWidth="11.25" defaultRowHeight="15"/>
  <cols>
    <col min="1" max="1" width="29.25" style="163" customWidth="1"/>
    <col min="2" max="3" width="11.25" style="161" customWidth="1"/>
    <col min="4" max="4" width="11.25" style="160" customWidth="1"/>
    <col min="5" max="6" width="11.25" style="161" customWidth="1"/>
    <col min="7" max="256" width="11.25" style="120"/>
    <col min="257" max="257" width="17.5" style="120" bestFit="1" customWidth="1"/>
    <col min="258" max="262" width="14.25" style="120" customWidth="1"/>
    <col min="263" max="512" width="11.25" style="120"/>
    <col min="513" max="513" width="17.5" style="120" bestFit="1" customWidth="1"/>
    <col min="514" max="518" width="14.25" style="120" customWidth="1"/>
    <col min="519" max="768" width="11.25" style="120"/>
    <col min="769" max="769" width="17.5" style="120" bestFit="1" customWidth="1"/>
    <col min="770" max="774" width="14.25" style="120" customWidth="1"/>
    <col min="775" max="1024" width="11.25" style="120"/>
    <col min="1025" max="1025" width="17.5" style="120" bestFit="1" customWidth="1"/>
    <col min="1026" max="1030" width="14.25" style="120" customWidth="1"/>
    <col min="1031" max="1280" width="11.25" style="120"/>
    <col min="1281" max="1281" width="17.5" style="120" bestFit="1" customWidth="1"/>
    <col min="1282" max="1286" width="14.25" style="120" customWidth="1"/>
    <col min="1287" max="1536" width="11.25" style="120"/>
    <col min="1537" max="1537" width="17.5" style="120" bestFit="1" customWidth="1"/>
    <col min="1538" max="1542" width="14.25" style="120" customWidth="1"/>
    <col min="1543" max="1792" width="11.25" style="120"/>
    <col min="1793" max="1793" width="17.5" style="120" bestFit="1" customWidth="1"/>
    <col min="1794" max="1798" width="14.25" style="120" customWidth="1"/>
    <col min="1799" max="2048" width="11.25" style="120"/>
    <col min="2049" max="2049" width="17.5" style="120" bestFit="1" customWidth="1"/>
    <col min="2050" max="2054" width="14.25" style="120" customWidth="1"/>
    <col min="2055" max="2304" width="11.25" style="120"/>
    <col min="2305" max="2305" width="17.5" style="120" bestFit="1" customWidth="1"/>
    <col min="2306" max="2310" width="14.25" style="120" customWidth="1"/>
    <col min="2311" max="2560" width="11.25" style="120"/>
    <col min="2561" max="2561" width="17.5" style="120" bestFit="1" customWidth="1"/>
    <col min="2562" max="2566" width="14.25" style="120" customWidth="1"/>
    <col min="2567" max="2816" width="11.25" style="120"/>
    <col min="2817" max="2817" width="17.5" style="120" bestFit="1" customWidth="1"/>
    <col min="2818" max="2822" width="14.25" style="120" customWidth="1"/>
    <col min="2823" max="3072" width="11.25" style="120"/>
    <col min="3073" max="3073" width="17.5" style="120" bestFit="1" customWidth="1"/>
    <col min="3074" max="3078" width="14.25" style="120" customWidth="1"/>
    <col min="3079" max="3328" width="11.25" style="120"/>
    <col min="3329" max="3329" width="17.5" style="120" bestFit="1" customWidth="1"/>
    <col min="3330" max="3334" width="14.25" style="120" customWidth="1"/>
    <col min="3335" max="3584" width="11.25" style="120"/>
    <col min="3585" max="3585" width="17.5" style="120" bestFit="1" customWidth="1"/>
    <col min="3586" max="3590" width="14.25" style="120" customWidth="1"/>
    <col min="3591" max="3840" width="11.25" style="120"/>
    <col min="3841" max="3841" width="17.5" style="120" bestFit="1" customWidth="1"/>
    <col min="3842" max="3846" width="14.25" style="120" customWidth="1"/>
    <col min="3847" max="4096" width="11.25" style="120"/>
    <col min="4097" max="4097" width="17.5" style="120" bestFit="1" customWidth="1"/>
    <col min="4098" max="4102" width="14.25" style="120" customWidth="1"/>
    <col min="4103" max="4352" width="11.25" style="120"/>
    <col min="4353" max="4353" width="17.5" style="120" bestFit="1" customWidth="1"/>
    <col min="4354" max="4358" width="14.25" style="120" customWidth="1"/>
    <col min="4359" max="4608" width="11.25" style="120"/>
    <col min="4609" max="4609" width="17.5" style="120" bestFit="1" customWidth="1"/>
    <col min="4610" max="4614" width="14.25" style="120" customWidth="1"/>
    <col min="4615" max="4864" width="11.25" style="120"/>
    <col min="4865" max="4865" width="17.5" style="120" bestFit="1" customWidth="1"/>
    <col min="4866" max="4870" width="14.25" style="120" customWidth="1"/>
    <col min="4871" max="5120" width="11.25" style="120"/>
    <col min="5121" max="5121" width="17.5" style="120" bestFit="1" customWidth="1"/>
    <col min="5122" max="5126" width="14.25" style="120" customWidth="1"/>
    <col min="5127" max="5376" width="11.25" style="120"/>
    <col min="5377" max="5377" width="17.5" style="120" bestFit="1" customWidth="1"/>
    <col min="5378" max="5382" width="14.25" style="120" customWidth="1"/>
    <col min="5383" max="5632" width="11.25" style="120"/>
    <col min="5633" max="5633" width="17.5" style="120" bestFit="1" customWidth="1"/>
    <col min="5634" max="5638" width="14.25" style="120" customWidth="1"/>
    <col min="5639" max="5888" width="11.25" style="120"/>
    <col min="5889" max="5889" width="17.5" style="120" bestFit="1" customWidth="1"/>
    <col min="5890" max="5894" width="14.25" style="120" customWidth="1"/>
    <col min="5895" max="6144" width="11.25" style="120"/>
    <col min="6145" max="6145" width="17.5" style="120" bestFit="1" customWidth="1"/>
    <col min="6146" max="6150" width="14.25" style="120" customWidth="1"/>
    <col min="6151" max="6400" width="11.25" style="120"/>
    <col min="6401" max="6401" width="17.5" style="120" bestFit="1" customWidth="1"/>
    <col min="6402" max="6406" width="14.25" style="120" customWidth="1"/>
    <col min="6407" max="6656" width="11.25" style="120"/>
    <col min="6657" max="6657" width="17.5" style="120" bestFit="1" customWidth="1"/>
    <col min="6658" max="6662" width="14.25" style="120" customWidth="1"/>
    <col min="6663" max="6912" width="11.25" style="120"/>
    <col min="6913" max="6913" width="17.5" style="120" bestFit="1" customWidth="1"/>
    <col min="6914" max="6918" width="14.25" style="120" customWidth="1"/>
    <col min="6919" max="7168" width="11.25" style="120"/>
    <col min="7169" max="7169" width="17.5" style="120" bestFit="1" customWidth="1"/>
    <col min="7170" max="7174" width="14.25" style="120" customWidth="1"/>
    <col min="7175" max="7424" width="11.25" style="120"/>
    <col min="7425" max="7425" width="17.5" style="120" bestFit="1" customWidth="1"/>
    <col min="7426" max="7430" width="14.25" style="120" customWidth="1"/>
    <col min="7431" max="7680" width="11.25" style="120"/>
    <col min="7681" max="7681" width="17.5" style="120" bestFit="1" customWidth="1"/>
    <col min="7682" max="7686" width="14.25" style="120" customWidth="1"/>
    <col min="7687" max="7936" width="11.25" style="120"/>
    <col min="7937" max="7937" width="17.5" style="120" bestFit="1" customWidth="1"/>
    <col min="7938" max="7942" width="14.25" style="120" customWidth="1"/>
    <col min="7943" max="8192" width="11.25" style="120"/>
    <col min="8193" max="8193" width="17.5" style="120" bestFit="1" customWidth="1"/>
    <col min="8194" max="8198" width="14.25" style="120" customWidth="1"/>
    <col min="8199" max="8448" width="11.25" style="120"/>
    <col min="8449" max="8449" width="17.5" style="120" bestFit="1" customWidth="1"/>
    <col min="8450" max="8454" width="14.25" style="120" customWidth="1"/>
    <col min="8455" max="8704" width="11.25" style="120"/>
    <col min="8705" max="8705" width="17.5" style="120" bestFit="1" customWidth="1"/>
    <col min="8706" max="8710" width="14.25" style="120" customWidth="1"/>
    <col min="8711" max="8960" width="11.25" style="120"/>
    <col min="8961" max="8961" width="17.5" style="120" bestFit="1" customWidth="1"/>
    <col min="8962" max="8966" width="14.25" style="120" customWidth="1"/>
    <col min="8967" max="9216" width="11.25" style="120"/>
    <col min="9217" max="9217" width="17.5" style="120" bestFit="1" customWidth="1"/>
    <col min="9218" max="9222" width="14.25" style="120" customWidth="1"/>
    <col min="9223" max="9472" width="11.25" style="120"/>
    <col min="9473" max="9473" width="17.5" style="120" bestFit="1" customWidth="1"/>
    <col min="9474" max="9478" width="14.25" style="120" customWidth="1"/>
    <col min="9479" max="9728" width="11.25" style="120"/>
    <col min="9729" max="9729" width="17.5" style="120" bestFit="1" customWidth="1"/>
    <col min="9730" max="9734" width="14.25" style="120" customWidth="1"/>
    <col min="9735" max="9984" width="11.25" style="120"/>
    <col min="9985" max="9985" width="17.5" style="120" bestFit="1" customWidth="1"/>
    <col min="9986" max="9990" width="14.25" style="120" customWidth="1"/>
    <col min="9991" max="10240" width="11.25" style="120"/>
    <col min="10241" max="10241" width="17.5" style="120" bestFit="1" customWidth="1"/>
    <col min="10242" max="10246" width="14.25" style="120" customWidth="1"/>
    <col min="10247" max="10496" width="11.25" style="120"/>
    <col min="10497" max="10497" width="17.5" style="120" bestFit="1" customWidth="1"/>
    <col min="10498" max="10502" width="14.25" style="120" customWidth="1"/>
    <col min="10503" max="10752" width="11.25" style="120"/>
    <col min="10753" max="10753" width="17.5" style="120" bestFit="1" customWidth="1"/>
    <col min="10754" max="10758" width="14.25" style="120" customWidth="1"/>
    <col min="10759" max="11008" width="11.25" style="120"/>
    <col min="11009" max="11009" width="17.5" style="120" bestFit="1" customWidth="1"/>
    <col min="11010" max="11014" width="14.25" style="120" customWidth="1"/>
    <col min="11015" max="11264" width="11.25" style="120"/>
    <col min="11265" max="11265" width="17.5" style="120" bestFit="1" customWidth="1"/>
    <col min="11266" max="11270" width="14.25" style="120" customWidth="1"/>
    <col min="11271" max="11520" width="11.25" style="120"/>
    <col min="11521" max="11521" width="17.5" style="120" bestFit="1" customWidth="1"/>
    <col min="11522" max="11526" width="14.25" style="120" customWidth="1"/>
    <col min="11527" max="11776" width="11.25" style="120"/>
    <col min="11777" max="11777" width="17.5" style="120" bestFit="1" customWidth="1"/>
    <col min="11778" max="11782" width="14.25" style="120" customWidth="1"/>
    <col min="11783" max="12032" width="11.25" style="120"/>
    <col min="12033" max="12033" width="17.5" style="120" bestFit="1" customWidth="1"/>
    <col min="12034" max="12038" width="14.25" style="120" customWidth="1"/>
    <col min="12039" max="12288" width="11.25" style="120"/>
    <col min="12289" max="12289" width="17.5" style="120" bestFit="1" customWidth="1"/>
    <col min="12290" max="12294" width="14.25" style="120" customWidth="1"/>
    <col min="12295" max="12544" width="11.25" style="120"/>
    <col min="12545" max="12545" width="17.5" style="120" bestFit="1" customWidth="1"/>
    <col min="12546" max="12550" width="14.25" style="120" customWidth="1"/>
    <col min="12551" max="12800" width="11.25" style="120"/>
    <col min="12801" max="12801" width="17.5" style="120" bestFit="1" customWidth="1"/>
    <col min="12802" max="12806" width="14.25" style="120" customWidth="1"/>
    <col min="12807" max="13056" width="11.25" style="120"/>
    <col min="13057" max="13057" width="17.5" style="120" bestFit="1" customWidth="1"/>
    <col min="13058" max="13062" width="14.25" style="120" customWidth="1"/>
    <col min="13063" max="13312" width="11.25" style="120"/>
    <col min="13313" max="13313" width="17.5" style="120" bestFit="1" customWidth="1"/>
    <col min="13314" max="13318" width="14.25" style="120" customWidth="1"/>
    <col min="13319" max="13568" width="11.25" style="120"/>
    <col min="13569" max="13569" width="17.5" style="120" bestFit="1" customWidth="1"/>
    <col min="13570" max="13574" width="14.25" style="120" customWidth="1"/>
    <col min="13575" max="13824" width="11.25" style="120"/>
    <col min="13825" max="13825" width="17.5" style="120" bestFit="1" customWidth="1"/>
    <col min="13826" max="13830" width="14.25" style="120" customWidth="1"/>
    <col min="13831" max="14080" width="11.25" style="120"/>
    <col min="14081" max="14081" width="17.5" style="120" bestFit="1" customWidth="1"/>
    <col min="14082" max="14086" width="14.25" style="120" customWidth="1"/>
    <col min="14087" max="14336" width="11.25" style="120"/>
    <col min="14337" max="14337" width="17.5" style="120" bestFit="1" customWidth="1"/>
    <col min="14338" max="14342" width="14.25" style="120" customWidth="1"/>
    <col min="14343" max="14592" width="11.25" style="120"/>
    <col min="14593" max="14593" width="17.5" style="120" bestFit="1" customWidth="1"/>
    <col min="14594" max="14598" width="14.25" style="120" customWidth="1"/>
    <col min="14599" max="14848" width="11.25" style="120"/>
    <col min="14849" max="14849" width="17.5" style="120" bestFit="1" customWidth="1"/>
    <col min="14850" max="14854" width="14.25" style="120" customWidth="1"/>
    <col min="14855" max="15104" width="11.25" style="120"/>
    <col min="15105" max="15105" width="17.5" style="120" bestFit="1" customWidth="1"/>
    <col min="15106" max="15110" width="14.25" style="120" customWidth="1"/>
    <col min="15111" max="15360" width="11.25" style="120"/>
    <col min="15361" max="15361" width="17.5" style="120" bestFit="1" customWidth="1"/>
    <col min="15362" max="15366" width="14.25" style="120" customWidth="1"/>
    <col min="15367" max="15616" width="11.25" style="120"/>
    <col min="15617" max="15617" width="17.5" style="120" bestFit="1" customWidth="1"/>
    <col min="15618" max="15622" width="14.25" style="120" customWidth="1"/>
    <col min="15623" max="15872" width="11.25" style="120"/>
    <col min="15873" max="15873" width="17.5" style="120" bestFit="1" customWidth="1"/>
    <col min="15874" max="15878" width="14.25" style="120" customWidth="1"/>
    <col min="15879" max="16128" width="11.25" style="120"/>
    <col min="16129" max="16129" width="17.5" style="120" bestFit="1" customWidth="1"/>
    <col min="16130" max="16134" width="14.25" style="120" customWidth="1"/>
    <col min="16135" max="16383" width="11.25" style="120"/>
    <col min="16384" max="16384" width="11.25" style="120" customWidth="1"/>
  </cols>
  <sheetData>
    <row r="1" spans="1:13">
      <c r="A1" s="438" t="s">
        <v>527</v>
      </c>
      <c r="B1" s="438"/>
      <c r="C1" s="438"/>
      <c r="D1" s="438"/>
      <c r="E1" s="438"/>
      <c r="F1" s="438"/>
    </row>
    <row r="2" spans="1:13" ht="14.25" customHeight="1">
      <c r="A2" s="478"/>
      <c r="B2" s="480" t="s">
        <v>269</v>
      </c>
      <c r="C2" s="480"/>
      <c r="D2" s="480"/>
      <c r="E2" s="480"/>
      <c r="F2" s="480"/>
    </row>
    <row r="3" spans="1:13" ht="3.75" customHeight="1">
      <c r="A3" s="479"/>
      <c r="B3" s="480"/>
      <c r="C3" s="480"/>
      <c r="D3" s="480"/>
      <c r="E3" s="480"/>
      <c r="F3" s="480"/>
    </row>
    <row r="4" spans="1:13">
      <c r="A4" s="479"/>
      <c r="B4" s="348">
        <v>2016</v>
      </c>
      <c r="C4" s="348">
        <v>2017</v>
      </c>
      <c r="D4" s="348">
        <v>2018</v>
      </c>
      <c r="E4" s="348">
        <v>2019</v>
      </c>
      <c r="F4" s="348">
        <v>2020</v>
      </c>
      <c r="I4" s="162"/>
      <c r="J4" s="162"/>
      <c r="K4" s="162"/>
      <c r="L4" s="162"/>
      <c r="M4" s="162"/>
    </row>
    <row r="5" spans="1:13">
      <c r="A5" s="273" t="s">
        <v>653</v>
      </c>
      <c r="B5" s="274">
        <v>38555</v>
      </c>
      <c r="C5" s="274">
        <v>34036</v>
      </c>
      <c r="D5" s="274">
        <v>35504</v>
      </c>
      <c r="E5" s="274">
        <v>38587</v>
      </c>
      <c r="F5" s="274">
        <v>16814</v>
      </c>
      <c r="H5" s="160"/>
      <c r="I5" s="161"/>
      <c r="J5" s="161"/>
      <c r="K5" s="161"/>
      <c r="L5" s="161"/>
      <c r="M5" s="161"/>
    </row>
    <row r="6" spans="1:13">
      <c r="A6" s="273" t="s">
        <v>270</v>
      </c>
      <c r="B6" s="274">
        <v>17231</v>
      </c>
      <c r="C6" s="274">
        <v>10341</v>
      </c>
      <c r="D6" s="274">
        <v>19756</v>
      </c>
      <c r="E6" s="274">
        <v>16020</v>
      </c>
      <c r="F6" s="274">
        <v>12310</v>
      </c>
      <c r="H6" s="160"/>
      <c r="I6" s="161"/>
      <c r="J6" s="161"/>
      <c r="K6" s="161"/>
      <c r="L6" s="161"/>
      <c r="M6" s="161"/>
    </row>
    <row r="7" spans="1:13">
      <c r="A7" s="273" t="s">
        <v>271</v>
      </c>
      <c r="B7" s="274">
        <v>7870</v>
      </c>
      <c r="C7" s="274">
        <v>3517</v>
      </c>
      <c r="D7" s="274">
        <v>2772</v>
      </c>
      <c r="E7" s="274">
        <v>1833</v>
      </c>
      <c r="F7" s="274">
        <v>507</v>
      </c>
      <c r="H7" s="160"/>
      <c r="I7" s="161"/>
      <c r="J7" s="161"/>
      <c r="K7" s="161"/>
      <c r="L7" s="161"/>
      <c r="M7" s="161"/>
    </row>
    <row r="8" spans="1:13">
      <c r="A8" s="273" t="s">
        <v>654</v>
      </c>
      <c r="B8" s="274">
        <v>292</v>
      </c>
      <c r="C8" s="274">
        <v>485</v>
      </c>
      <c r="D8" s="274">
        <v>486</v>
      </c>
      <c r="E8" s="274">
        <v>416</v>
      </c>
      <c r="F8" s="274">
        <v>227</v>
      </c>
      <c r="H8" s="160"/>
      <c r="I8" s="161"/>
      <c r="J8" s="161"/>
      <c r="K8" s="161"/>
      <c r="L8" s="161"/>
      <c r="M8" s="161"/>
    </row>
    <row r="9" spans="1:13">
      <c r="A9" s="273" t="s">
        <v>272</v>
      </c>
      <c r="B9" s="274">
        <v>176</v>
      </c>
      <c r="C9" s="274">
        <v>207</v>
      </c>
      <c r="D9" s="274">
        <v>269</v>
      </c>
      <c r="E9" s="274">
        <v>221</v>
      </c>
      <c r="F9" s="274">
        <v>135</v>
      </c>
      <c r="H9" s="160"/>
      <c r="I9" s="161"/>
      <c r="J9" s="161"/>
      <c r="K9" s="161"/>
      <c r="L9" s="161"/>
      <c r="M9" s="161"/>
    </row>
    <row r="10" spans="1:13">
      <c r="A10" s="273" t="s">
        <v>655</v>
      </c>
      <c r="B10" s="274">
        <v>0</v>
      </c>
      <c r="C10" s="274">
        <v>0</v>
      </c>
      <c r="D10" s="274">
        <v>0</v>
      </c>
      <c r="E10" s="274">
        <v>1</v>
      </c>
      <c r="F10" s="274">
        <v>0</v>
      </c>
      <c r="H10" s="160"/>
      <c r="I10" s="161"/>
      <c r="J10" s="161"/>
      <c r="K10" s="161"/>
      <c r="L10" s="161"/>
      <c r="M10" s="161"/>
    </row>
    <row r="11" spans="1:13">
      <c r="A11" s="273" t="s">
        <v>273</v>
      </c>
      <c r="B11" s="274">
        <v>4</v>
      </c>
      <c r="C11" s="274">
        <v>5</v>
      </c>
      <c r="D11" s="274">
        <v>5</v>
      </c>
      <c r="E11" s="274">
        <v>5</v>
      </c>
      <c r="F11" s="274">
        <v>3</v>
      </c>
      <c r="H11" s="160"/>
      <c r="I11" s="161"/>
      <c r="J11" s="161"/>
      <c r="K11" s="161"/>
      <c r="L11" s="161"/>
      <c r="M11" s="161"/>
    </row>
    <row r="12" spans="1:13">
      <c r="A12" s="273" t="s">
        <v>659</v>
      </c>
      <c r="B12" s="274">
        <v>58</v>
      </c>
      <c r="C12" s="274">
        <v>34</v>
      </c>
      <c r="D12" s="274">
        <v>42</v>
      </c>
      <c r="E12" s="274">
        <v>47</v>
      </c>
      <c r="F12" s="274">
        <v>22</v>
      </c>
      <c r="H12" s="160"/>
      <c r="I12" s="161"/>
      <c r="J12" s="161"/>
      <c r="K12" s="161"/>
      <c r="L12" s="161"/>
      <c r="M12" s="161"/>
    </row>
    <row r="13" spans="1:13">
      <c r="A13" s="273" t="s">
        <v>660</v>
      </c>
      <c r="B13" s="274">
        <v>7</v>
      </c>
      <c r="C13" s="274">
        <v>8</v>
      </c>
      <c r="D13" s="274">
        <v>15</v>
      </c>
      <c r="E13" s="274">
        <v>18</v>
      </c>
      <c r="F13" s="274">
        <v>10</v>
      </c>
      <c r="H13" s="160"/>
      <c r="I13" s="161"/>
      <c r="J13" s="161"/>
      <c r="K13" s="161"/>
      <c r="L13" s="161"/>
      <c r="M13" s="161"/>
    </row>
    <row r="14" spans="1:13">
      <c r="A14" s="273" t="s">
        <v>661</v>
      </c>
      <c r="B14" s="274">
        <v>4</v>
      </c>
      <c r="C14" s="274">
        <v>6</v>
      </c>
      <c r="D14" s="274">
        <v>10</v>
      </c>
      <c r="E14" s="274">
        <v>5</v>
      </c>
      <c r="F14" s="274">
        <v>4</v>
      </c>
      <c r="H14" s="160"/>
      <c r="I14" s="161"/>
      <c r="J14" s="161"/>
      <c r="K14" s="161"/>
      <c r="L14" s="161"/>
      <c r="M14" s="161"/>
    </row>
    <row r="15" spans="1:13">
      <c r="A15" s="275" t="s">
        <v>656</v>
      </c>
      <c r="B15" s="274">
        <v>67</v>
      </c>
      <c r="C15" s="274">
        <v>89</v>
      </c>
      <c r="D15" s="274">
        <v>73</v>
      </c>
      <c r="E15" s="274">
        <v>65</v>
      </c>
      <c r="F15" s="274">
        <v>46</v>
      </c>
      <c r="H15" s="160"/>
      <c r="I15" s="161"/>
      <c r="J15" s="161"/>
      <c r="K15" s="161"/>
      <c r="L15" s="161"/>
      <c r="M15" s="161"/>
    </row>
    <row r="16" spans="1:13">
      <c r="A16" s="273" t="s">
        <v>657</v>
      </c>
      <c r="B16" s="274">
        <v>29</v>
      </c>
      <c r="C16" s="274">
        <v>26</v>
      </c>
      <c r="D16" s="274">
        <v>38</v>
      </c>
      <c r="E16" s="274">
        <v>36</v>
      </c>
      <c r="F16" s="274">
        <v>37</v>
      </c>
      <c r="H16" s="160"/>
      <c r="I16" s="161"/>
      <c r="J16" s="161"/>
      <c r="K16" s="161"/>
      <c r="L16" s="161"/>
      <c r="M16" s="161"/>
    </row>
    <row r="17" spans="1:13">
      <c r="A17" s="273" t="s">
        <v>274</v>
      </c>
      <c r="B17" s="274">
        <v>96</v>
      </c>
      <c r="C17" s="274">
        <v>115</v>
      </c>
      <c r="D17" s="274">
        <v>111</v>
      </c>
      <c r="E17" s="274">
        <v>101</v>
      </c>
      <c r="F17" s="274">
        <v>83</v>
      </c>
      <c r="H17" s="160"/>
      <c r="I17" s="161"/>
      <c r="J17" s="161"/>
      <c r="K17" s="161"/>
      <c r="L17" s="161"/>
      <c r="M17" s="161"/>
    </row>
    <row r="18" spans="1:13">
      <c r="A18" s="273" t="s">
        <v>275</v>
      </c>
      <c r="B18" s="274">
        <v>5</v>
      </c>
      <c r="C18" s="274">
        <v>0</v>
      </c>
      <c r="D18" s="274">
        <v>0</v>
      </c>
      <c r="E18" s="274">
        <v>1</v>
      </c>
      <c r="F18" s="274">
        <v>0</v>
      </c>
      <c r="H18" s="160"/>
      <c r="I18" s="161"/>
      <c r="J18" s="161"/>
      <c r="K18" s="161"/>
      <c r="L18" s="161"/>
      <c r="M18" s="161"/>
    </row>
    <row r="19" spans="1:13">
      <c r="A19" s="273" t="s">
        <v>276</v>
      </c>
      <c r="B19" s="274">
        <v>0</v>
      </c>
      <c r="C19" s="274">
        <v>0</v>
      </c>
      <c r="D19" s="274">
        <v>0</v>
      </c>
      <c r="E19" s="274">
        <v>0</v>
      </c>
      <c r="F19" s="274">
        <v>0</v>
      </c>
      <c r="H19" s="160"/>
      <c r="I19" s="161"/>
      <c r="J19" s="161"/>
      <c r="K19" s="161"/>
      <c r="L19" s="161"/>
      <c r="M19" s="161"/>
    </row>
    <row r="20" spans="1:13">
      <c r="A20" s="273" t="s">
        <v>277</v>
      </c>
      <c r="B20" s="274">
        <v>167</v>
      </c>
      <c r="C20" s="274">
        <v>160</v>
      </c>
      <c r="D20" s="274">
        <v>82</v>
      </c>
      <c r="E20" s="274">
        <v>117</v>
      </c>
      <c r="F20" s="274">
        <v>67</v>
      </c>
      <c r="H20" s="160"/>
      <c r="I20" s="161"/>
      <c r="J20" s="161"/>
      <c r="K20" s="161"/>
      <c r="L20" s="161"/>
      <c r="M20" s="161"/>
    </row>
    <row r="21" spans="1:13">
      <c r="A21" s="273" t="s">
        <v>278</v>
      </c>
      <c r="B21" s="274">
        <v>26</v>
      </c>
      <c r="C21" s="274">
        <v>40</v>
      </c>
      <c r="D21" s="274">
        <v>33</v>
      </c>
      <c r="E21" s="274">
        <v>15</v>
      </c>
      <c r="F21" s="274">
        <v>9</v>
      </c>
      <c r="H21" s="160"/>
      <c r="I21" s="161"/>
      <c r="J21" s="161"/>
      <c r="K21" s="161"/>
      <c r="L21" s="161"/>
      <c r="M21" s="161"/>
    </row>
    <row r="22" spans="1:13">
      <c r="A22" s="273" t="s">
        <v>279</v>
      </c>
      <c r="B22" s="274">
        <v>9</v>
      </c>
      <c r="C22" s="274">
        <v>97</v>
      </c>
      <c r="D22" s="274">
        <v>32</v>
      </c>
      <c r="E22" s="274">
        <v>18</v>
      </c>
      <c r="F22" s="274">
        <v>5</v>
      </c>
      <c r="H22" s="160"/>
      <c r="I22" s="161"/>
      <c r="J22" s="161"/>
      <c r="K22" s="161"/>
      <c r="L22" s="161"/>
      <c r="M22" s="161"/>
    </row>
    <row r="23" spans="1:13">
      <c r="A23" s="273" t="s">
        <v>280</v>
      </c>
      <c r="B23" s="274">
        <v>14</v>
      </c>
      <c r="C23" s="274">
        <v>16</v>
      </c>
      <c r="D23" s="274">
        <v>11</v>
      </c>
      <c r="E23" s="274">
        <v>11</v>
      </c>
      <c r="F23" s="274">
        <v>9</v>
      </c>
      <c r="H23" s="160"/>
      <c r="I23" s="161"/>
      <c r="J23" s="161"/>
      <c r="K23" s="161"/>
      <c r="L23" s="161"/>
      <c r="M23" s="161"/>
    </row>
    <row r="24" spans="1:13">
      <c r="A24" s="273" t="s">
        <v>281</v>
      </c>
      <c r="B24" s="274">
        <v>60</v>
      </c>
      <c r="C24" s="274">
        <v>57</v>
      </c>
      <c r="D24" s="274">
        <v>27</v>
      </c>
      <c r="E24" s="274">
        <v>35</v>
      </c>
      <c r="F24" s="274">
        <v>20</v>
      </c>
      <c r="H24" s="160"/>
      <c r="I24" s="161"/>
      <c r="J24" s="161"/>
      <c r="K24" s="161"/>
      <c r="L24" s="161"/>
      <c r="M24" s="161"/>
    </row>
    <row r="25" spans="1:13">
      <c r="A25" s="273" t="s">
        <v>667</v>
      </c>
      <c r="B25" s="274">
        <v>0</v>
      </c>
      <c r="C25" s="274">
        <v>0</v>
      </c>
      <c r="D25" s="274">
        <v>0</v>
      </c>
      <c r="E25" s="274">
        <v>2</v>
      </c>
      <c r="F25" s="274">
        <v>0</v>
      </c>
      <c r="H25" s="160"/>
      <c r="I25" s="161"/>
      <c r="J25" s="161"/>
      <c r="K25" s="161"/>
      <c r="L25" s="161"/>
      <c r="M25" s="161"/>
    </row>
    <row r="26" spans="1:13">
      <c r="A26" s="273" t="s">
        <v>282</v>
      </c>
      <c r="B26" s="274">
        <v>51</v>
      </c>
      <c r="C26" s="274">
        <v>112</v>
      </c>
      <c r="D26" s="274">
        <v>88</v>
      </c>
      <c r="E26" s="274">
        <v>72</v>
      </c>
      <c r="F26" s="274">
        <v>46</v>
      </c>
      <c r="H26" s="160"/>
      <c r="I26" s="161"/>
      <c r="J26" s="161"/>
      <c r="K26" s="161"/>
      <c r="L26" s="161"/>
      <c r="M26" s="161"/>
    </row>
    <row r="27" spans="1:13">
      <c r="A27" s="273" t="s">
        <v>666</v>
      </c>
      <c r="B27" s="274">
        <v>1</v>
      </c>
      <c r="C27" s="274">
        <v>0</v>
      </c>
      <c r="D27" s="274">
        <v>0</v>
      </c>
      <c r="E27" s="274">
        <v>0</v>
      </c>
      <c r="F27" s="274">
        <v>0</v>
      </c>
      <c r="H27" s="160"/>
      <c r="I27" s="161"/>
      <c r="J27" s="161"/>
      <c r="K27" s="161"/>
      <c r="L27" s="161"/>
      <c r="M27" s="161"/>
    </row>
    <row r="28" spans="1:13">
      <c r="A28" s="273" t="s">
        <v>662</v>
      </c>
      <c r="B28" s="274">
        <v>36</v>
      </c>
      <c r="C28" s="274">
        <v>28</v>
      </c>
      <c r="D28" s="274">
        <v>26</v>
      </c>
      <c r="E28" s="274">
        <v>31</v>
      </c>
      <c r="F28" s="274">
        <v>22</v>
      </c>
      <c r="H28" s="160"/>
      <c r="I28" s="161"/>
      <c r="J28" s="161"/>
      <c r="K28" s="161"/>
      <c r="L28" s="161"/>
      <c r="M28" s="161"/>
    </row>
    <row r="29" spans="1:13">
      <c r="A29" s="273" t="s">
        <v>658</v>
      </c>
      <c r="B29" s="274">
        <v>3950</v>
      </c>
      <c r="C29" s="274">
        <v>4039</v>
      </c>
      <c r="D29" s="274">
        <v>4415</v>
      </c>
      <c r="E29" s="274">
        <v>5282</v>
      </c>
      <c r="F29" s="274">
        <v>6271</v>
      </c>
      <c r="H29" s="160"/>
      <c r="I29" s="161"/>
      <c r="J29" s="161"/>
      <c r="K29" s="161"/>
      <c r="L29" s="161"/>
      <c r="M29" s="161"/>
    </row>
    <row r="30" spans="1:13">
      <c r="A30" s="273" t="s">
        <v>663</v>
      </c>
      <c r="B30" s="274">
        <v>10</v>
      </c>
      <c r="C30" s="274">
        <v>1</v>
      </c>
      <c r="D30" s="274">
        <v>4</v>
      </c>
      <c r="E30" s="274">
        <v>0</v>
      </c>
      <c r="F30" s="274">
        <v>1</v>
      </c>
      <c r="H30" s="160"/>
      <c r="I30" s="161"/>
      <c r="J30" s="161"/>
      <c r="K30" s="161"/>
      <c r="L30" s="161"/>
      <c r="M30" s="161"/>
    </row>
    <row r="31" spans="1:13">
      <c r="A31" s="273" t="s">
        <v>664</v>
      </c>
      <c r="B31" s="274">
        <v>72</v>
      </c>
      <c r="C31" s="274">
        <v>55</v>
      </c>
      <c r="D31" s="274">
        <v>107</v>
      </c>
      <c r="E31" s="274">
        <v>88</v>
      </c>
      <c r="F31" s="274">
        <v>46</v>
      </c>
      <c r="H31" s="160"/>
      <c r="I31" s="161"/>
      <c r="J31" s="161"/>
      <c r="K31" s="161"/>
      <c r="L31" s="161"/>
      <c r="M31" s="161"/>
    </row>
    <row r="32" spans="1:13">
      <c r="A32" s="273" t="s">
        <v>283</v>
      </c>
      <c r="B32" s="274">
        <v>0</v>
      </c>
      <c r="C32" s="274">
        <v>0</v>
      </c>
      <c r="D32" s="274">
        <v>0</v>
      </c>
      <c r="E32" s="274">
        <v>0</v>
      </c>
      <c r="F32" s="274">
        <v>0</v>
      </c>
      <c r="H32" s="160"/>
      <c r="I32" s="161"/>
      <c r="J32" s="161"/>
      <c r="K32" s="161"/>
      <c r="L32" s="161"/>
      <c r="M32" s="161"/>
    </row>
    <row r="33" spans="1:13">
      <c r="A33" s="273" t="s">
        <v>665</v>
      </c>
      <c r="B33" s="274">
        <v>0</v>
      </c>
      <c r="C33" s="274">
        <v>0</v>
      </c>
      <c r="D33" s="274">
        <v>1</v>
      </c>
      <c r="E33" s="274">
        <v>1</v>
      </c>
      <c r="F33" s="274">
        <v>1</v>
      </c>
      <c r="H33" s="160"/>
      <c r="I33" s="161"/>
      <c r="J33" s="161"/>
      <c r="K33" s="161"/>
      <c r="L33" s="161"/>
      <c r="M33" s="161"/>
    </row>
    <row r="34" spans="1:13">
      <c r="A34" s="273" t="s">
        <v>284</v>
      </c>
      <c r="B34" s="274">
        <v>162</v>
      </c>
      <c r="C34" s="274">
        <v>165</v>
      </c>
      <c r="D34" s="274">
        <v>125</v>
      </c>
      <c r="E34" s="274">
        <v>118</v>
      </c>
      <c r="F34" s="274">
        <v>117</v>
      </c>
    </row>
    <row r="35" spans="1:13">
      <c r="A35" s="276" t="s">
        <v>253</v>
      </c>
      <c r="B35" s="277">
        <v>14</v>
      </c>
      <c r="C35" s="277">
        <v>27</v>
      </c>
      <c r="D35" s="277">
        <v>22</v>
      </c>
      <c r="E35" s="278">
        <v>20</v>
      </c>
      <c r="F35" s="278">
        <v>13</v>
      </c>
    </row>
    <row r="36" spans="1:13">
      <c r="A36" s="481" t="s">
        <v>286</v>
      </c>
      <c r="B36" s="481"/>
      <c r="C36" s="481"/>
      <c r="D36" s="481"/>
      <c r="E36" s="481"/>
      <c r="F36" s="481"/>
    </row>
    <row r="38" spans="1:13" ht="23.25">
      <c r="B38" s="119"/>
    </row>
  </sheetData>
  <mergeCells count="4">
    <mergeCell ref="A2:A4"/>
    <mergeCell ref="B2:F3"/>
    <mergeCell ref="A36:F36"/>
    <mergeCell ref="A1:F1"/>
  </mergeCell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2:V26"/>
  <sheetViews>
    <sheetView workbookViewId="0"/>
  </sheetViews>
  <sheetFormatPr baseColWidth="10" defaultColWidth="11.25" defaultRowHeight="15"/>
  <cols>
    <col min="1" max="16384" width="11.25" style="120"/>
  </cols>
  <sheetData>
    <row r="2" spans="1:22">
      <c r="A2" s="120" t="s">
        <v>412</v>
      </c>
      <c r="B2" s="120">
        <v>2011</v>
      </c>
      <c r="C2" s="120">
        <v>2012</v>
      </c>
      <c r="D2" s="120">
        <v>2013</v>
      </c>
      <c r="E2" s="120">
        <v>2014</v>
      </c>
      <c r="F2" s="120">
        <v>2015</v>
      </c>
      <c r="G2" s="120">
        <v>2016</v>
      </c>
      <c r="H2" s="120">
        <v>2017</v>
      </c>
      <c r="I2" s="120">
        <v>2018</v>
      </c>
      <c r="J2" s="120">
        <v>2019</v>
      </c>
      <c r="K2" s="120">
        <v>2020</v>
      </c>
    </row>
    <row r="3" spans="1:22">
      <c r="A3" s="120" t="s">
        <v>288</v>
      </c>
      <c r="B3" s="121">
        <v>14.195095536474046</v>
      </c>
      <c r="C3" s="121">
        <v>13.339087449488014</v>
      </c>
      <c r="D3" s="121">
        <v>12.296881862099253</v>
      </c>
      <c r="E3" s="121">
        <v>9.732555801327166</v>
      </c>
      <c r="F3" s="121">
        <v>10.847025043866646</v>
      </c>
      <c r="G3" s="121">
        <v>11.139876049266494</v>
      </c>
      <c r="H3" s="121">
        <v>10.564593301435407</v>
      </c>
      <c r="I3" s="121">
        <v>10.073774482267909</v>
      </c>
      <c r="J3" s="121">
        <v>11.4</v>
      </c>
      <c r="K3" s="164">
        <v>9.1</v>
      </c>
      <c r="N3" s="121"/>
      <c r="O3" s="121"/>
      <c r="P3" s="121"/>
      <c r="Q3" s="121"/>
      <c r="R3" s="121"/>
      <c r="S3" s="121"/>
      <c r="T3" s="121"/>
      <c r="U3" s="121"/>
      <c r="V3" s="121"/>
    </row>
    <row r="4" spans="1:22">
      <c r="A4" s="120" t="s">
        <v>289</v>
      </c>
      <c r="B4" s="121">
        <v>22.615350835921081</v>
      </c>
      <c r="C4" s="121">
        <v>20.599250936329589</v>
      </c>
      <c r="D4" s="121">
        <v>21.551440057997759</v>
      </c>
      <c r="E4" s="121">
        <v>18.782667341089191</v>
      </c>
      <c r="F4" s="121">
        <v>20.766827995743657</v>
      </c>
      <c r="G4" s="121">
        <v>20.686773002716446</v>
      </c>
      <c r="H4" s="121">
        <v>21.805768426919325</v>
      </c>
      <c r="I4" s="121">
        <v>22.59202878494326</v>
      </c>
      <c r="J4" s="121">
        <v>20.8</v>
      </c>
      <c r="K4" s="164">
        <v>17.2</v>
      </c>
      <c r="N4" s="121"/>
      <c r="O4" s="121"/>
      <c r="P4" s="121"/>
      <c r="Q4" s="121"/>
      <c r="R4" s="121"/>
      <c r="S4" s="121"/>
      <c r="T4" s="121"/>
      <c r="U4" s="121"/>
      <c r="V4" s="121"/>
    </row>
    <row r="5" spans="1:22">
      <c r="A5" s="120" t="s">
        <v>290</v>
      </c>
      <c r="B5" s="121">
        <v>20.104487358895419</v>
      </c>
      <c r="C5" s="121">
        <v>18.166404263049532</v>
      </c>
      <c r="D5" s="121">
        <v>16.434828709196939</v>
      </c>
      <c r="E5" s="121">
        <v>17.231911722406714</v>
      </c>
      <c r="F5" s="121">
        <v>18.251319048131798</v>
      </c>
      <c r="G5" s="121">
        <v>18.904267906771967</v>
      </c>
      <c r="H5" s="121">
        <v>20.364800353210629</v>
      </c>
      <c r="I5" s="121">
        <v>22.311040543130115</v>
      </c>
      <c r="J5" s="121">
        <v>21.7</v>
      </c>
      <c r="K5" s="164">
        <v>17.899999999999999</v>
      </c>
      <c r="N5" s="121"/>
      <c r="O5" s="121"/>
      <c r="P5" s="121"/>
      <c r="Q5" s="121"/>
      <c r="R5" s="121"/>
      <c r="S5" s="121"/>
      <c r="T5" s="121"/>
      <c r="U5" s="121"/>
      <c r="V5" s="121"/>
    </row>
    <row r="6" spans="1:22">
      <c r="A6" s="120" t="s">
        <v>291</v>
      </c>
      <c r="B6" s="121">
        <v>15.356855669092122</v>
      </c>
      <c r="C6" s="121">
        <v>13.528030875741058</v>
      </c>
      <c r="D6" s="121">
        <v>15.901386748844375</v>
      </c>
      <c r="E6" s="121">
        <v>15.239850816650234</v>
      </c>
      <c r="F6" s="121">
        <v>14.403428546181544</v>
      </c>
      <c r="G6" s="121">
        <v>15.294010226442659</v>
      </c>
      <c r="H6" s="121">
        <v>16.789996253278382</v>
      </c>
      <c r="I6" s="121">
        <v>17.087526105942661</v>
      </c>
      <c r="J6" s="121">
        <v>17.2</v>
      </c>
      <c r="K6" s="164">
        <v>15.8</v>
      </c>
      <c r="N6" s="121"/>
      <c r="O6" s="121"/>
      <c r="P6" s="121"/>
      <c r="Q6" s="121"/>
      <c r="R6" s="121"/>
      <c r="S6" s="121"/>
      <c r="T6" s="121"/>
      <c r="U6" s="121"/>
      <c r="V6" s="121"/>
    </row>
    <row r="7" spans="1:22">
      <c r="A7" s="120" t="s">
        <v>292</v>
      </c>
      <c r="B7" s="121">
        <v>12.076423936553713</v>
      </c>
      <c r="C7" s="121">
        <v>9.2031246894193881</v>
      </c>
      <c r="D7" s="121">
        <v>10.581272542494471</v>
      </c>
      <c r="E7" s="121">
        <v>10.304533994957781</v>
      </c>
      <c r="F7" s="121">
        <v>12.008623642481513</v>
      </c>
      <c r="G7" s="121">
        <v>11.602434077079108</v>
      </c>
      <c r="H7" s="121">
        <v>12.468776872363948</v>
      </c>
      <c r="I7" s="121">
        <v>12.771154164596787</v>
      </c>
      <c r="J7" s="121">
        <v>12.7</v>
      </c>
      <c r="K7" s="164">
        <v>10.199999999999999</v>
      </c>
      <c r="N7" s="121"/>
      <c r="O7" s="121"/>
      <c r="P7" s="121"/>
      <c r="Q7" s="121"/>
      <c r="R7" s="121"/>
      <c r="S7" s="121"/>
      <c r="T7" s="121"/>
      <c r="U7" s="121"/>
      <c r="V7" s="121"/>
    </row>
    <row r="8" spans="1:22">
      <c r="A8" s="120" t="s">
        <v>293</v>
      </c>
      <c r="B8" s="121">
        <v>4.6980609418282553</v>
      </c>
      <c r="C8" s="121">
        <v>3.6675347222222223</v>
      </c>
      <c r="D8" s="121">
        <v>3.5718128025820333</v>
      </c>
      <c r="E8" s="121">
        <v>4.3090575536498994</v>
      </c>
      <c r="F8" s="121">
        <v>3.9252728799328294</v>
      </c>
      <c r="G8" s="121">
        <v>4.5875368456013614</v>
      </c>
      <c r="H8" s="121">
        <v>4.6344714446836868</v>
      </c>
      <c r="I8" s="121">
        <v>4.3510816991479979</v>
      </c>
      <c r="J8" s="121">
        <v>4.8</v>
      </c>
      <c r="K8" s="164">
        <v>4.5999999999999996</v>
      </c>
      <c r="N8" s="121"/>
      <c r="O8" s="121"/>
      <c r="P8" s="121"/>
      <c r="Q8" s="121"/>
      <c r="R8" s="121"/>
      <c r="S8" s="121"/>
      <c r="T8" s="121"/>
      <c r="U8" s="121"/>
      <c r="V8" s="121"/>
    </row>
    <row r="24" spans="6:13">
      <c r="F24" s="463" t="s">
        <v>286</v>
      </c>
      <c r="G24" s="463"/>
      <c r="H24" s="463"/>
      <c r="I24" s="463"/>
      <c r="J24" s="463"/>
      <c r="K24" s="463"/>
      <c r="L24" s="463"/>
      <c r="M24" s="463"/>
    </row>
    <row r="26" spans="6:13" ht="23.25">
      <c r="H26" s="119"/>
    </row>
  </sheetData>
  <mergeCells count="1">
    <mergeCell ref="F24:M24"/>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I22"/>
  <sheetViews>
    <sheetView workbookViewId="0"/>
  </sheetViews>
  <sheetFormatPr baseColWidth="10" defaultColWidth="11.25" defaultRowHeight="15"/>
  <cols>
    <col min="1" max="4" width="11.25" style="120"/>
    <col min="5" max="5" width="13.25" style="120" customWidth="1"/>
    <col min="6" max="6" width="16.25" style="120" customWidth="1"/>
    <col min="7" max="260" width="11.25" style="120"/>
    <col min="261" max="261" width="13.25" style="120" customWidth="1"/>
    <col min="262" max="262" width="16.25" style="120" customWidth="1"/>
    <col min="263" max="516" width="11.25" style="120"/>
    <col min="517" max="517" width="13.25" style="120" customWidth="1"/>
    <col min="518" max="518" width="16.25" style="120" customWidth="1"/>
    <col min="519" max="772" width="11.25" style="120"/>
    <col min="773" max="773" width="13.25" style="120" customWidth="1"/>
    <col min="774" max="774" width="16.25" style="120" customWidth="1"/>
    <col min="775" max="1028" width="11.25" style="120"/>
    <col min="1029" max="1029" width="13.25" style="120" customWidth="1"/>
    <col min="1030" max="1030" width="16.25" style="120" customWidth="1"/>
    <col min="1031" max="1284" width="11.25" style="120"/>
    <col min="1285" max="1285" width="13.25" style="120" customWidth="1"/>
    <col min="1286" max="1286" width="16.25" style="120" customWidth="1"/>
    <col min="1287" max="1540" width="11.25" style="120"/>
    <col min="1541" max="1541" width="13.25" style="120" customWidth="1"/>
    <col min="1542" max="1542" width="16.25" style="120" customWidth="1"/>
    <col min="1543" max="1796" width="11.25" style="120"/>
    <col min="1797" max="1797" width="13.25" style="120" customWidth="1"/>
    <col min="1798" max="1798" width="16.25" style="120" customWidth="1"/>
    <col min="1799" max="2052" width="11.25" style="120"/>
    <col min="2053" max="2053" width="13.25" style="120" customWidth="1"/>
    <col min="2054" max="2054" width="16.25" style="120" customWidth="1"/>
    <col min="2055" max="2308" width="11.25" style="120"/>
    <col min="2309" max="2309" width="13.25" style="120" customWidth="1"/>
    <col min="2310" max="2310" width="16.25" style="120" customWidth="1"/>
    <col min="2311" max="2564" width="11.25" style="120"/>
    <col min="2565" max="2565" width="13.25" style="120" customWidth="1"/>
    <col min="2566" max="2566" width="16.25" style="120" customWidth="1"/>
    <col min="2567" max="2820" width="11.25" style="120"/>
    <col min="2821" max="2821" width="13.25" style="120" customWidth="1"/>
    <col min="2822" max="2822" width="16.25" style="120" customWidth="1"/>
    <col min="2823" max="3076" width="11.25" style="120"/>
    <col min="3077" max="3077" width="13.25" style="120" customWidth="1"/>
    <col min="3078" max="3078" width="16.25" style="120" customWidth="1"/>
    <col min="3079" max="3332" width="11.25" style="120"/>
    <col min="3333" max="3333" width="13.25" style="120" customWidth="1"/>
    <col min="3334" max="3334" width="16.25" style="120" customWidth="1"/>
    <col min="3335" max="3588" width="11.25" style="120"/>
    <col min="3589" max="3589" width="13.25" style="120" customWidth="1"/>
    <col min="3590" max="3590" width="16.25" style="120" customWidth="1"/>
    <col min="3591" max="3844" width="11.25" style="120"/>
    <col min="3845" max="3845" width="13.25" style="120" customWidth="1"/>
    <col min="3846" max="3846" width="16.25" style="120" customWidth="1"/>
    <col min="3847" max="4100" width="11.25" style="120"/>
    <col min="4101" max="4101" width="13.25" style="120" customWidth="1"/>
    <col min="4102" max="4102" width="16.25" style="120" customWidth="1"/>
    <col min="4103" max="4356" width="11.25" style="120"/>
    <col min="4357" max="4357" width="13.25" style="120" customWidth="1"/>
    <col min="4358" max="4358" width="16.25" style="120" customWidth="1"/>
    <col min="4359" max="4612" width="11.25" style="120"/>
    <col min="4613" max="4613" width="13.25" style="120" customWidth="1"/>
    <col min="4614" max="4614" width="16.25" style="120" customWidth="1"/>
    <col min="4615" max="4868" width="11.25" style="120"/>
    <col min="4869" max="4869" width="13.25" style="120" customWidth="1"/>
    <col min="4870" max="4870" width="16.25" style="120" customWidth="1"/>
    <col min="4871" max="5124" width="11.25" style="120"/>
    <col min="5125" max="5125" width="13.25" style="120" customWidth="1"/>
    <col min="5126" max="5126" width="16.25" style="120" customWidth="1"/>
    <col min="5127" max="5380" width="11.25" style="120"/>
    <col min="5381" max="5381" width="13.25" style="120" customWidth="1"/>
    <col min="5382" max="5382" width="16.25" style="120" customWidth="1"/>
    <col min="5383" max="5636" width="11.25" style="120"/>
    <col min="5637" max="5637" width="13.25" style="120" customWidth="1"/>
    <col min="5638" max="5638" width="16.25" style="120" customWidth="1"/>
    <col min="5639" max="5892" width="11.25" style="120"/>
    <col min="5893" max="5893" width="13.25" style="120" customWidth="1"/>
    <col min="5894" max="5894" width="16.25" style="120" customWidth="1"/>
    <col min="5895" max="6148" width="11.25" style="120"/>
    <col min="6149" max="6149" width="13.25" style="120" customWidth="1"/>
    <col min="6150" max="6150" width="16.25" style="120" customWidth="1"/>
    <col min="6151" max="6404" width="11.25" style="120"/>
    <col min="6405" max="6405" width="13.25" style="120" customWidth="1"/>
    <col min="6406" max="6406" width="16.25" style="120" customWidth="1"/>
    <col min="6407" max="6660" width="11.25" style="120"/>
    <col min="6661" max="6661" width="13.25" style="120" customWidth="1"/>
    <col min="6662" max="6662" width="16.25" style="120" customWidth="1"/>
    <col min="6663" max="6916" width="11.25" style="120"/>
    <col min="6917" max="6917" width="13.25" style="120" customWidth="1"/>
    <col min="6918" max="6918" width="16.25" style="120" customWidth="1"/>
    <col min="6919" max="7172" width="11.25" style="120"/>
    <col min="7173" max="7173" width="13.25" style="120" customWidth="1"/>
    <col min="7174" max="7174" width="16.25" style="120" customWidth="1"/>
    <col min="7175" max="7428" width="11.25" style="120"/>
    <col min="7429" max="7429" width="13.25" style="120" customWidth="1"/>
    <col min="7430" max="7430" width="16.25" style="120" customWidth="1"/>
    <col min="7431" max="7684" width="11.25" style="120"/>
    <col min="7685" max="7685" width="13.25" style="120" customWidth="1"/>
    <col min="7686" max="7686" width="16.25" style="120" customWidth="1"/>
    <col min="7687" max="7940" width="11.25" style="120"/>
    <col min="7941" max="7941" width="13.25" style="120" customWidth="1"/>
    <col min="7942" max="7942" width="16.25" style="120" customWidth="1"/>
    <col min="7943" max="8196" width="11.25" style="120"/>
    <col min="8197" max="8197" width="13.25" style="120" customWidth="1"/>
    <col min="8198" max="8198" width="16.25" style="120" customWidth="1"/>
    <col min="8199" max="8452" width="11.25" style="120"/>
    <col min="8453" max="8453" width="13.25" style="120" customWidth="1"/>
    <col min="8454" max="8454" width="16.25" style="120" customWidth="1"/>
    <col min="8455" max="8708" width="11.25" style="120"/>
    <col min="8709" max="8709" width="13.25" style="120" customWidth="1"/>
    <col min="8710" max="8710" width="16.25" style="120" customWidth="1"/>
    <col min="8711" max="8964" width="11.25" style="120"/>
    <col min="8965" max="8965" width="13.25" style="120" customWidth="1"/>
    <col min="8966" max="8966" width="16.25" style="120" customWidth="1"/>
    <col min="8967" max="9220" width="11.25" style="120"/>
    <col min="9221" max="9221" width="13.25" style="120" customWidth="1"/>
    <col min="9222" max="9222" width="16.25" style="120" customWidth="1"/>
    <col min="9223" max="9476" width="11.25" style="120"/>
    <col min="9477" max="9477" width="13.25" style="120" customWidth="1"/>
    <col min="9478" max="9478" width="16.25" style="120" customWidth="1"/>
    <col min="9479" max="9732" width="11.25" style="120"/>
    <col min="9733" max="9733" width="13.25" style="120" customWidth="1"/>
    <col min="9734" max="9734" width="16.25" style="120" customWidth="1"/>
    <col min="9735" max="9988" width="11.25" style="120"/>
    <col min="9989" max="9989" width="13.25" style="120" customWidth="1"/>
    <col min="9990" max="9990" width="16.25" style="120" customWidth="1"/>
    <col min="9991" max="10244" width="11.25" style="120"/>
    <col min="10245" max="10245" width="13.25" style="120" customWidth="1"/>
    <col min="10246" max="10246" width="16.25" style="120" customWidth="1"/>
    <col min="10247" max="10500" width="11.25" style="120"/>
    <col min="10501" max="10501" width="13.25" style="120" customWidth="1"/>
    <col min="10502" max="10502" width="16.25" style="120" customWidth="1"/>
    <col min="10503" max="10756" width="11.25" style="120"/>
    <col min="10757" max="10757" width="13.25" style="120" customWidth="1"/>
    <col min="10758" max="10758" width="16.25" style="120" customWidth="1"/>
    <col min="10759" max="11012" width="11.25" style="120"/>
    <col min="11013" max="11013" width="13.25" style="120" customWidth="1"/>
    <col min="11014" max="11014" width="16.25" style="120" customWidth="1"/>
    <col min="11015" max="11268" width="11.25" style="120"/>
    <col min="11269" max="11269" width="13.25" style="120" customWidth="1"/>
    <col min="11270" max="11270" width="16.25" style="120" customWidth="1"/>
    <col min="11271" max="11524" width="11.25" style="120"/>
    <col min="11525" max="11525" width="13.25" style="120" customWidth="1"/>
    <col min="11526" max="11526" width="16.25" style="120" customWidth="1"/>
    <col min="11527" max="11780" width="11.25" style="120"/>
    <col min="11781" max="11781" width="13.25" style="120" customWidth="1"/>
    <col min="11782" max="11782" width="16.25" style="120" customWidth="1"/>
    <col min="11783" max="12036" width="11.25" style="120"/>
    <col min="12037" max="12037" width="13.25" style="120" customWidth="1"/>
    <col min="12038" max="12038" width="16.25" style="120" customWidth="1"/>
    <col min="12039" max="12292" width="11.25" style="120"/>
    <col min="12293" max="12293" width="13.25" style="120" customWidth="1"/>
    <col min="12294" max="12294" width="16.25" style="120" customWidth="1"/>
    <col min="12295" max="12548" width="11.25" style="120"/>
    <col min="12549" max="12549" width="13.25" style="120" customWidth="1"/>
    <col min="12550" max="12550" width="16.25" style="120" customWidth="1"/>
    <col min="12551" max="12804" width="11.25" style="120"/>
    <col min="12805" max="12805" width="13.25" style="120" customWidth="1"/>
    <col min="12806" max="12806" width="16.25" style="120" customWidth="1"/>
    <col min="12807" max="13060" width="11.25" style="120"/>
    <col min="13061" max="13061" width="13.25" style="120" customWidth="1"/>
    <col min="13062" max="13062" width="16.25" style="120" customWidth="1"/>
    <col min="13063" max="13316" width="11.25" style="120"/>
    <col min="13317" max="13317" width="13.25" style="120" customWidth="1"/>
    <col min="13318" max="13318" width="16.25" style="120" customWidth="1"/>
    <col min="13319" max="13572" width="11.25" style="120"/>
    <col min="13573" max="13573" width="13.25" style="120" customWidth="1"/>
    <col min="13574" max="13574" width="16.25" style="120" customWidth="1"/>
    <col min="13575" max="13828" width="11.25" style="120"/>
    <col min="13829" max="13829" width="13.25" style="120" customWidth="1"/>
    <col min="13830" max="13830" width="16.25" style="120" customWidth="1"/>
    <col min="13831" max="14084" width="11.25" style="120"/>
    <col min="14085" max="14085" width="13.25" style="120" customWidth="1"/>
    <col min="14086" max="14086" width="16.25" style="120" customWidth="1"/>
    <col min="14087" max="14340" width="11.25" style="120"/>
    <col min="14341" max="14341" width="13.25" style="120" customWidth="1"/>
    <col min="14342" max="14342" width="16.25" style="120" customWidth="1"/>
    <col min="14343" max="14596" width="11.25" style="120"/>
    <col min="14597" max="14597" width="13.25" style="120" customWidth="1"/>
    <col min="14598" max="14598" width="16.25" style="120" customWidth="1"/>
    <col min="14599" max="14852" width="11.25" style="120"/>
    <col min="14853" max="14853" width="13.25" style="120" customWidth="1"/>
    <col min="14854" max="14854" width="16.25" style="120" customWidth="1"/>
    <col min="14855" max="15108" width="11.25" style="120"/>
    <col min="15109" max="15109" width="13.25" style="120" customWidth="1"/>
    <col min="15110" max="15110" width="16.25" style="120" customWidth="1"/>
    <col min="15111" max="15364" width="11.25" style="120"/>
    <col min="15365" max="15365" width="13.25" style="120" customWidth="1"/>
    <col min="15366" max="15366" width="16.25" style="120" customWidth="1"/>
    <col min="15367" max="15620" width="11.25" style="120"/>
    <col min="15621" max="15621" width="13.25" style="120" customWidth="1"/>
    <col min="15622" max="15622" width="16.25" style="120" customWidth="1"/>
    <col min="15623" max="15876" width="11.25" style="120"/>
    <col min="15877" max="15877" width="13.25" style="120" customWidth="1"/>
    <col min="15878" max="15878" width="16.25" style="120" customWidth="1"/>
    <col min="15879" max="16132" width="11.25" style="120"/>
    <col min="16133" max="16133" width="13.25" style="120" customWidth="1"/>
    <col min="16134" max="16134" width="16.25" style="120" customWidth="1"/>
    <col min="16135" max="16384" width="11.25" style="120"/>
  </cols>
  <sheetData>
    <row r="1" spans="1:8">
      <c r="B1" s="327" t="s">
        <v>668</v>
      </c>
      <c r="C1" s="327" t="s">
        <v>669</v>
      </c>
      <c r="D1" s="327" t="s">
        <v>670</v>
      </c>
      <c r="E1" s="327" t="s">
        <v>671</v>
      </c>
      <c r="F1" s="120" t="s">
        <v>443</v>
      </c>
      <c r="G1" s="327" t="s">
        <v>672</v>
      </c>
      <c r="H1" s="327" t="s">
        <v>673</v>
      </c>
    </row>
    <row r="2" spans="1:8">
      <c r="A2" s="327" t="s">
        <v>448</v>
      </c>
      <c r="B2" s="121">
        <v>14</v>
      </c>
      <c r="C2" s="121">
        <v>14</v>
      </c>
      <c r="D2" s="121">
        <v>14.7</v>
      </c>
      <c r="E2" s="121">
        <v>14.6</v>
      </c>
      <c r="F2" s="121">
        <v>15.3</v>
      </c>
      <c r="G2" s="121">
        <v>13.7</v>
      </c>
      <c r="H2" s="121">
        <v>15.9</v>
      </c>
    </row>
    <row r="3" spans="1:8">
      <c r="A3" s="327" t="s">
        <v>447</v>
      </c>
      <c r="B3" s="121">
        <v>14.1</v>
      </c>
      <c r="C3" s="121">
        <v>14.3</v>
      </c>
      <c r="D3" s="121">
        <v>14.8</v>
      </c>
      <c r="E3" s="121">
        <v>14.3</v>
      </c>
      <c r="F3" s="121">
        <v>15.6</v>
      </c>
      <c r="G3" s="121">
        <v>16.2</v>
      </c>
      <c r="H3" s="121">
        <v>15.6</v>
      </c>
    </row>
    <row r="20" spans="2:9">
      <c r="B20" s="463" t="s">
        <v>444</v>
      </c>
      <c r="C20" s="463"/>
      <c r="D20" s="463"/>
      <c r="E20" s="463"/>
      <c r="F20" s="463"/>
      <c r="G20" s="463"/>
      <c r="H20" s="463"/>
      <c r="I20" s="463"/>
    </row>
    <row r="21" spans="2:9">
      <c r="C21" s="462"/>
      <c r="D21" s="462"/>
    </row>
    <row r="22" spans="2:9" ht="23.25">
      <c r="C22" s="119"/>
    </row>
  </sheetData>
  <mergeCells count="2">
    <mergeCell ref="C21:D21"/>
    <mergeCell ref="B20:I20"/>
  </mergeCell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I24"/>
  <sheetViews>
    <sheetView workbookViewId="0"/>
  </sheetViews>
  <sheetFormatPr baseColWidth="10" defaultColWidth="11.25" defaultRowHeight="15"/>
  <cols>
    <col min="1" max="1" width="10" style="120" customWidth="1"/>
    <col min="2" max="2" width="8.25" style="120" customWidth="1"/>
    <col min="3" max="3" width="8.25" style="120" bestFit="1" customWidth="1"/>
    <col min="4" max="4" width="8.25" style="120" customWidth="1"/>
    <col min="5" max="5" width="29.75" style="120" customWidth="1"/>
    <col min="6" max="6" width="5.75" style="120" bestFit="1" customWidth="1"/>
    <col min="7" max="256" width="11.25" style="120"/>
    <col min="257" max="257" width="10" style="120" customWidth="1"/>
    <col min="258" max="258" width="8.25" style="120" customWidth="1"/>
    <col min="259" max="259" width="8.25" style="120" bestFit="1" customWidth="1"/>
    <col min="260" max="260" width="8.25" style="120" customWidth="1"/>
    <col min="261" max="261" width="29.75" style="120" customWidth="1"/>
    <col min="262" max="262" width="5.75" style="120" bestFit="1" customWidth="1"/>
    <col min="263" max="512" width="11.25" style="120"/>
    <col min="513" max="513" width="10" style="120" customWidth="1"/>
    <col min="514" max="514" width="8.25" style="120" customWidth="1"/>
    <col min="515" max="515" width="8.25" style="120" bestFit="1" customWidth="1"/>
    <col min="516" max="516" width="8.25" style="120" customWidth="1"/>
    <col min="517" max="517" width="29.75" style="120" customWidth="1"/>
    <col min="518" max="518" width="5.75" style="120" bestFit="1" customWidth="1"/>
    <col min="519" max="768" width="11.25" style="120"/>
    <col min="769" max="769" width="10" style="120" customWidth="1"/>
    <col min="770" max="770" width="8.25" style="120" customWidth="1"/>
    <col min="771" max="771" width="8.25" style="120" bestFit="1" customWidth="1"/>
    <col min="772" max="772" width="8.25" style="120" customWidth="1"/>
    <col min="773" max="773" width="29.75" style="120" customWidth="1"/>
    <col min="774" max="774" width="5.75" style="120" bestFit="1" customWidth="1"/>
    <col min="775" max="1024" width="11.25" style="120"/>
    <col min="1025" max="1025" width="10" style="120" customWidth="1"/>
    <col min="1026" max="1026" width="8.25" style="120" customWidth="1"/>
    <col min="1027" max="1027" width="8.25" style="120" bestFit="1" customWidth="1"/>
    <col min="1028" max="1028" width="8.25" style="120" customWidth="1"/>
    <col min="1029" max="1029" width="29.75" style="120" customWidth="1"/>
    <col min="1030" max="1030" width="5.75" style="120" bestFit="1" customWidth="1"/>
    <col min="1031" max="1280" width="11.25" style="120"/>
    <col min="1281" max="1281" width="10" style="120" customWidth="1"/>
    <col min="1282" max="1282" width="8.25" style="120" customWidth="1"/>
    <col min="1283" max="1283" width="8.25" style="120" bestFit="1" customWidth="1"/>
    <col min="1284" max="1284" width="8.25" style="120" customWidth="1"/>
    <col min="1285" max="1285" width="29.75" style="120" customWidth="1"/>
    <col min="1286" max="1286" width="5.75" style="120" bestFit="1" customWidth="1"/>
    <col min="1287" max="1536" width="11.25" style="120"/>
    <col min="1537" max="1537" width="10" style="120" customWidth="1"/>
    <col min="1538" max="1538" width="8.25" style="120" customWidth="1"/>
    <col min="1539" max="1539" width="8.25" style="120" bestFit="1" customWidth="1"/>
    <col min="1540" max="1540" width="8.25" style="120" customWidth="1"/>
    <col min="1541" max="1541" width="29.75" style="120" customWidth="1"/>
    <col min="1542" max="1542" width="5.75" style="120" bestFit="1" customWidth="1"/>
    <col min="1543" max="1792" width="11.25" style="120"/>
    <col min="1793" max="1793" width="10" style="120" customWidth="1"/>
    <col min="1794" max="1794" width="8.25" style="120" customWidth="1"/>
    <col min="1795" max="1795" width="8.25" style="120" bestFit="1" customWidth="1"/>
    <col min="1796" max="1796" width="8.25" style="120" customWidth="1"/>
    <col min="1797" max="1797" width="29.75" style="120" customWidth="1"/>
    <col min="1798" max="1798" width="5.75" style="120" bestFit="1" customWidth="1"/>
    <col min="1799" max="2048" width="11.25" style="120"/>
    <col min="2049" max="2049" width="10" style="120" customWidth="1"/>
    <col min="2050" max="2050" width="8.25" style="120" customWidth="1"/>
    <col min="2051" max="2051" width="8.25" style="120" bestFit="1" customWidth="1"/>
    <col min="2052" max="2052" width="8.25" style="120" customWidth="1"/>
    <col min="2053" max="2053" width="29.75" style="120" customWidth="1"/>
    <col min="2054" max="2054" width="5.75" style="120" bestFit="1" customWidth="1"/>
    <col min="2055" max="2304" width="11.25" style="120"/>
    <col min="2305" max="2305" width="10" style="120" customWidth="1"/>
    <col min="2306" max="2306" width="8.25" style="120" customWidth="1"/>
    <col min="2307" max="2307" width="8.25" style="120" bestFit="1" customWidth="1"/>
    <col min="2308" max="2308" width="8.25" style="120" customWidth="1"/>
    <col min="2309" max="2309" width="29.75" style="120" customWidth="1"/>
    <col min="2310" max="2310" width="5.75" style="120" bestFit="1" customWidth="1"/>
    <col min="2311" max="2560" width="11.25" style="120"/>
    <col min="2561" max="2561" width="10" style="120" customWidth="1"/>
    <col min="2562" max="2562" width="8.25" style="120" customWidth="1"/>
    <col min="2563" max="2563" width="8.25" style="120" bestFit="1" customWidth="1"/>
    <col min="2564" max="2564" width="8.25" style="120" customWidth="1"/>
    <col min="2565" max="2565" width="29.75" style="120" customWidth="1"/>
    <col min="2566" max="2566" width="5.75" style="120" bestFit="1" customWidth="1"/>
    <col min="2567" max="2816" width="11.25" style="120"/>
    <col min="2817" max="2817" width="10" style="120" customWidth="1"/>
    <col min="2818" max="2818" width="8.25" style="120" customWidth="1"/>
    <col min="2819" max="2819" width="8.25" style="120" bestFit="1" customWidth="1"/>
    <col min="2820" max="2820" width="8.25" style="120" customWidth="1"/>
    <col min="2821" max="2821" width="29.75" style="120" customWidth="1"/>
    <col min="2822" max="2822" width="5.75" style="120" bestFit="1" customWidth="1"/>
    <col min="2823" max="3072" width="11.25" style="120"/>
    <col min="3073" max="3073" width="10" style="120" customWidth="1"/>
    <col min="3074" max="3074" width="8.25" style="120" customWidth="1"/>
    <col min="3075" max="3075" width="8.25" style="120" bestFit="1" customWidth="1"/>
    <col min="3076" max="3076" width="8.25" style="120" customWidth="1"/>
    <col min="3077" max="3077" width="29.75" style="120" customWidth="1"/>
    <col min="3078" max="3078" width="5.75" style="120" bestFit="1" customWidth="1"/>
    <col min="3079" max="3328" width="11.25" style="120"/>
    <col min="3329" max="3329" width="10" style="120" customWidth="1"/>
    <col min="3330" max="3330" width="8.25" style="120" customWidth="1"/>
    <col min="3331" max="3331" width="8.25" style="120" bestFit="1" customWidth="1"/>
    <col min="3332" max="3332" width="8.25" style="120" customWidth="1"/>
    <col min="3333" max="3333" width="29.75" style="120" customWidth="1"/>
    <col min="3334" max="3334" width="5.75" style="120" bestFit="1" customWidth="1"/>
    <col min="3335" max="3584" width="11.25" style="120"/>
    <col min="3585" max="3585" width="10" style="120" customWidth="1"/>
    <col min="3586" max="3586" width="8.25" style="120" customWidth="1"/>
    <col min="3587" max="3587" width="8.25" style="120" bestFit="1" customWidth="1"/>
    <col min="3588" max="3588" width="8.25" style="120" customWidth="1"/>
    <col min="3589" max="3589" width="29.75" style="120" customWidth="1"/>
    <col min="3590" max="3590" width="5.75" style="120" bestFit="1" customWidth="1"/>
    <col min="3591" max="3840" width="11.25" style="120"/>
    <col min="3841" max="3841" width="10" style="120" customWidth="1"/>
    <col min="3842" max="3842" width="8.25" style="120" customWidth="1"/>
    <col min="3843" max="3843" width="8.25" style="120" bestFit="1" customWidth="1"/>
    <col min="3844" max="3844" width="8.25" style="120" customWidth="1"/>
    <col min="3845" max="3845" width="29.75" style="120" customWidth="1"/>
    <col min="3846" max="3846" width="5.75" style="120" bestFit="1" customWidth="1"/>
    <col min="3847" max="4096" width="11.25" style="120"/>
    <col min="4097" max="4097" width="10" style="120" customWidth="1"/>
    <col min="4098" max="4098" width="8.25" style="120" customWidth="1"/>
    <col min="4099" max="4099" width="8.25" style="120" bestFit="1" customWidth="1"/>
    <col min="4100" max="4100" width="8.25" style="120" customWidth="1"/>
    <col min="4101" max="4101" width="29.75" style="120" customWidth="1"/>
    <col min="4102" max="4102" width="5.75" style="120" bestFit="1" customWidth="1"/>
    <col min="4103" max="4352" width="11.25" style="120"/>
    <col min="4353" max="4353" width="10" style="120" customWidth="1"/>
    <col min="4354" max="4354" width="8.25" style="120" customWidth="1"/>
    <col min="4355" max="4355" width="8.25" style="120" bestFit="1" customWidth="1"/>
    <col min="4356" max="4356" width="8.25" style="120" customWidth="1"/>
    <col min="4357" max="4357" width="29.75" style="120" customWidth="1"/>
    <col min="4358" max="4358" width="5.75" style="120" bestFit="1" customWidth="1"/>
    <col min="4359" max="4608" width="11.25" style="120"/>
    <col min="4609" max="4609" width="10" style="120" customWidth="1"/>
    <col min="4610" max="4610" width="8.25" style="120" customWidth="1"/>
    <col min="4611" max="4611" width="8.25" style="120" bestFit="1" customWidth="1"/>
    <col min="4612" max="4612" width="8.25" style="120" customWidth="1"/>
    <col min="4613" max="4613" width="29.75" style="120" customWidth="1"/>
    <col min="4614" max="4614" width="5.75" style="120" bestFit="1" customWidth="1"/>
    <col min="4615" max="4864" width="11.25" style="120"/>
    <col min="4865" max="4865" width="10" style="120" customWidth="1"/>
    <col min="4866" max="4866" width="8.25" style="120" customWidth="1"/>
    <col min="4867" max="4867" width="8.25" style="120" bestFit="1" customWidth="1"/>
    <col min="4868" max="4868" width="8.25" style="120" customWidth="1"/>
    <col min="4869" max="4869" width="29.75" style="120" customWidth="1"/>
    <col min="4870" max="4870" width="5.75" style="120" bestFit="1" customWidth="1"/>
    <col min="4871" max="5120" width="11.25" style="120"/>
    <col min="5121" max="5121" width="10" style="120" customWidth="1"/>
    <col min="5122" max="5122" width="8.25" style="120" customWidth="1"/>
    <col min="5123" max="5123" width="8.25" style="120" bestFit="1" customWidth="1"/>
    <col min="5124" max="5124" width="8.25" style="120" customWidth="1"/>
    <col min="5125" max="5125" width="29.75" style="120" customWidth="1"/>
    <col min="5126" max="5126" width="5.75" style="120" bestFit="1" customWidth="1"/>
    <col min="5127" max="5376" width="11.25" style="120"/>
    <col min="5377" max="5377" width="10" style="120" customWidth="1"/>
    <col min="5378" max="5378" width="8.25" style="120" customWidth="1"/>
    <col min="5379" max="5379" width="8.25" style="120" bestFit="1" customWidth="1"/>
    <col min="5380" max="5380" width="8.25" style="120" customWidth="1"/>
    <col min="5381" max="5381" width="29.75" style="120" customWidth="1"/>
    <col min="5382" max="5382" width="5.75" style="120" bestFit="1" customWidth="1"/>
    <col min="5383" max="5632" width="11.25" style="120"/>
    <col min="5633" max="5633" width="10" style="120" customWidth="1"/>
    <col min="5634" max="5634" width="8.25" style="120" customWidth="1"/>
    <col min="5635" max="5635" width="8.25" style="120" bestFit="1" customWidth="1"/>
    <col min="5636" max="5636" width="8.25" style="120" customWidth="1"/>
    <col min="5637" max="5637" width="29.75" style="120" customWidth="1"/>
    <col min="5638" max="5638" width="5.75" style="120" bestFit="1" customWidth="1"/>
    <col min="5639" max="5888" width="11.25" style="120"/>
    <col min="5889" max="5889" width="10" style="120" customWidth="1"/>
    <col min="5890" max="5890" width="8.25" style="120" customWidth="1"/>
    <col min="5891" max="5891" width="8.25" style="120" bestFit="1" customWidth="1"/>
    <col min="5892" max="5892" width="8.25" style="120" customWidth="1"/>
    <col min="5893" max="5893" width="29.75" style="120" customWidth="1"/>
    <col min="5894" max="5894" width="5.75" style="120" bestFit="1" customWidth="1"/>
    <col min="5895" max="6144" width="11.25" style="120"/>
    <col min="6145" max="6145" width="10" style="120" customWidth="1"/>
    <col min="6146" max="6146" width="8.25" style="120" customWidth="1"/>
    <col min="6147" max="6147" width="8.25" style="120" bestFit="1" customWidth="1"/>
    <col min="6148" max="6148" width="8.25" style="120" customWidth="1"/>
    <col min="6149" max="6149" width="29.75" style="120" customWidth="1"/>
    <col min="6150" max="6150" width="5.75" style="120" bestFit="1" customWidth="1"/>
    <col min="6151" max="6400" width="11.25" style="120"/>
    <col min="6401" max="6401" width="10" style="120" customWidth="1"/>
    <col min="6402" max="6402" width="8.25" style="120" customWidth="1"/>
    <col min="6403" max="6403" width="8.25" style="120" bestFit="1" customWidth="1"/>
    <col min="6404" max="6404" width="8.25" style="120" customWidth="1"/>
    <col min="6405" max="6405" width="29.75" style="120" customWidth="1"/>
    <col min="6406" max="6406" width="5.75" style="120" bestFit="1" customWidth="1"/>
    <col min="6407" max="6656" width="11.25" style="120"/>
    <col min="6657" max="6657" width="10" style="120" customWidth="1"/>
    <col min="6658" max="6658" width="8.25" style="120" customWidth="1"/>
    <col min="6659" max="6659" width="8.25" style="120" bestFit="1" customWidth="1"/>
    <col min="6660" max="6660" width="8.25" style="120" customWidth="1"/>
    <col min="6661" max="6661" width="29.75" style="120" customWidth="1"/>
    <col min="6662" max="6662" width="5.75" style="120" bestFit="1" customWidth="1"/>
    <col min="6663" max="6912" width="11.25" style="120"/>
    <col min="6913" max="6913" width="10" style="120" customWidth="1"/>
    <col min="6914" max="6914" width="8.25" style="120" customWidth="1"/>
    <col min="6915" max="6915" width="8.25" style="120" bestFit="1" customWidth="1"/>
    <col min="6916" max="6916" width="8.25" style="120" customWidth="1"/>
    <col min="6917" max="6917" width="29.75" style="120" customWidth="1"/>
    <col min="6918" max="6918" width="5.75" style="120" bestFit="1" customWidth="1"/>
    <col min="6919" max="7168" width="11.25" style="120"/>
    <col min="7169" max="7169" width="10" style="120" customWidth="1"/>
    <col min="7170" max="7170" width="8.25" style="120" customWidth="1"/>
    <col min="7171" max="7171" width="8.25" style="120" bestFit="1" customWidth="1"/>
    <col min="7172" max="7172" width="8.25" style="120" customWidth="1"/>
    <col min="7173" max="7173" width="29.75" style="120" customWidth="1"/>
    <col min="7174" max="7174" width="5.75" style="120" bestFit="1" customWidth="1"/>
    <col min="7175" max="7424" width="11.25" style="120"/>
    <col min="7425" max="7425" width="10" style="120" customWidth="1"/>
    <col min="7426" max="7426" width="8.25" style="120" customWidth="1"/>
    <col min="7427" max="7427" width="8.25" style="120" bestFit="1" customWidth="1"/>
    <col min="7428" max="7428" width="8.25" style="120" customWidth="1"/>
    <col min="7429" max="7429" width="29.75" style="120" customWidth="1"/>
    <col min="7430" max="7430" width="5.75" style="120" bestFit="1" customWidth="1"/>
    <col min="7431" max="7680" width="11.25" style="120"/>
    <col min="7681" max="7681" width="10" style="120" customWidth="1"/>
    <col min="7682" max="7682" width="8.25" style="120" customWidth="1"/>
    <col min="7683" max="7683" width="8.25" style="120" bestFit="1" customWidth="1"/>
    <col min="7684" max="7684" width="8.25" style="120" customWidth="1"/>
    <col min="7685" max="7685" width="29.75" style="120" customWidth="1"/>
    <col min="7686" max="7686" width="5.75" style="120" bestFit="1" customWidth="1"/>
    <col min="7687" max="7936" width="11.25" style="120"/>
    <col min="7937" max="7937" width="10" style="120" customWidth="1"/>
    <col min="7938" max="7938" width="8.25" style="120" customWidth="1"/>
    <col min="7939" max="7939" width="8.25" style="120" bestFit="1" customWidth="1"/>
    <col min="7940" max="7940" width="8.25" style="120" customWidth="1"/>
    <col min="7941" max="7941" width="29.75" style="120" customWidth="1"/>
    <col min="7942" max="7942" width="5.75" style="120" bestFit="1" customWidth="1"/>
    <col min="7943" max="8192" width="11.25" style="120"/>
    <col min="8193" max="8193" width="10" style="120" customWidth="1"/>
    <col min="8194" max="8194" width="8.25" style="120" customWidth="1"/>
    <col min="8195" max="8195" width="8.25" style="120" bestFit="1" customWidth="1"/>
    <col min="8196" max="8196" width="8.25" style="120" customWidth="1"/>
    <col min="8197" max="8197" width="29.75" style="120" customWidth="1"/>
    <col min="8198" max="8198" width="5.75" style="120" bestFit="1" customWidth="1"/>
    <col min="8199" max="8448" width="11.25" style="120"/>
    <col min="8449" max="8449" width="10" style="120" customWidth="1"/>
    <col min="8450" max="8450" width="8.25" style="120" customWidth="1"/>
    <col min="8451" max="8451" width="8.25" style="120" bestFit="1" customWidth="1"/>
    <col min="8452" max="8452" width="8.25" style="120" customWidth="1"/>
    <col min="8453" max="8453" width="29.75" style="120" customWidth="1"/>
    <col min="8454" max="8454" width="5.75" style="120" bestFit="1" customWidth="1"/>
    <col min="8455" max="8704" width="11.25" style="120"/>
    <col min="8705" max="8705" width="10" style="120" customWidth="1"/>
    <col min="8706" max="8706" width="8.25" style="120" customWidth="1"/>
    <col min="8707" max="8707" width="8.25" style="120" bestFit="1" customWidth="1"/>
    <col min="8708" max="8708" width="8.25" style="120" customWidth="1"/>
    <col min="8709" max="8709" width="29.75" style="120" customWidth="1"/>
    <col min="8710" max="8710" width="5.75" style="120" bestFit="1" customWidth="1"/>
    <col min="8711" max="8960" width="11.25" style="120"/>
    <col min="8961" max="8961" width="10" style="120" customWidth="1"/>
    <col min="8962" max="8962" width="8.25" style="120" customWidth="1"/>
    <col min="8963" max="8963" width="8.25" style="120" bestFit="1" customWidth="1"/>
    <col min="8964" max="8964" width="8.25" style="120" customWidth="1"/>
    <col min="8965" max="8965" width="29.75" style="120" customWidth="1"/>
    <col min="8966" max="8966" width="5.75" style="120" bestFit="1" customWidth="1"/>
    <col min="8967" max="9216" width="11.25" style="120"/>
    <col min="9217" max="9217" width="10" style="120" customWidth="1"/>
    <col min="9218" max="9218" width="8.25" style="120" customWidth="1"/>
    <col min="9219" max="9219" width="8.25" style="120" bestFit="1" customWidth="1"/>
    <col min="9220" max="9220" width="8.25" style="120" customWidth="1"/>
    <col min="9221" max="9221" width="29.75" style="120" customWidth="1"/>
    <col min="9222" max="9222" width="5.75" style="120" bestFit="1" customWidth="1"/>
    <col min="9223" max="9472" width="11.25" style="120"/>
    <col min="9473" max="9473" width="10" style="120" customWidth="1"/>
    <col min="9474" max="9474" width="8.25" style="120" customWidth="1"/>
    <col min="9475" max="9475" width="8.25" style="120" bestFit="1" customWidth="1"/>
    <col min="9476" max="9476" width="8.25" style="120" customWidth="1"/>
    <col min="9477" max="9477" width="29.75" style="120" customWidth="1"/>
    <col min="9478" max="9478" width="5.75" style="120" bestFit="1" customWidth="1"/>
    <col min="9479" max="9728" width="11.25" style="120"/>
    <col min="9729" max="9729" width="10" style="120" customWidth="1"/>
    <col min="9730" max="9730" width="8.25" style="120" customWidth="1"/>
    <col min="9731" max="9731" width="8.25" style="120" bestFit="1" customWidth="1"/>
    <col min="9732" max="9732" width="8.25" style="120" customWidth="1"/>
    <col min="9733" max="9733" width="29.75" style="120" customWidth="1"/>
    <col min="9734" max="9734" width="5.75" style="120" bestFit="1" customWidth="1"/>
    <col min="9735" max="9984" width="11.25" style="120"/>
    <col min="9985" max="9985" width="10" style="120" customWidth="1"/>
    <col min="9986" max="9986" width="8.25" style="120" customWidth="1"/>
    <col min="9987" max="9987" width="8.25" style="120" bestFit="1" customWidth="1"/>
    <col min="9988" max="9988" width="8.25" style="120" customWidth="1"/>
    <col min="9989" max="9989" width="29.75" style="120" customWidth="1"/>
    <col min="9990" max="9990" width="5.75" style="120" bestFit="1" customWidth="1"/>
    <col min="9991" max="10240" width="11.25" style="120"/>
    <col min="10241" max="10241" width="10" style="120" customWidth="1"/>
    <col min="10242" max="10242" width="8.25" style="120" customWidth="1"/>
    <col min="10243" max="10243" width="8.25" style="120" bestFit="1" customWidth="1"/>
    <col min="10244" max="10244" width="8.25" style="120" customWidth="1"/>
    <col min="10245" max="10245" width="29.75" style="120" customWidth="1"/>
    <col min="10246" max="10246" width="5.75" style="120" bestFit="1" customWidth="1"/>
    <col min="10247" max="10496" width="11.25" style="120"/>
    <col min="10497" max="10497" width="10" style="120" customWidth="1"/>
    <col min="10498" max="10498" width="8.25" style="120" customWidth="1"/>
    <col min="10499" max="10499" width="8.25" style="120" bestFit="1" customWidth="1"/>
    <col min="10500" max="10500" width="8.25" style="120" customWidth="1"/>
    <col min="10501" max="10501" width="29.75" style="120" customWidth="1"/>
    <col min="10502" max="10502" width="5.75" style="120" bestFit="1" customWidth="1"/>
    <col min="10503" max="10752" width="11.25" style="120"/>
    <col min="10753" max="10753" width="10" style="120" customWidth="1"/>
    <col min="10754" max="10754" width="8.25" style="120" customWidth="1"/>
    <col min="10755" max="10755" width="8.25" style="120" bestFit="1" customWidth="1"/>
    <col min="10756" max="10756" width="8.25" style="120" customWidth="1"/>
    <col min="10757" max="10757" width="29.75" style="120" customWidth="1"/>
    <col min="10758" max="10758" width="5.75" style="120" bestFit="1" customWidth="1"/>
    <col min="10759" max="11008" width="11.25" style="120"/>
    <col min="11009" max="11009" width="10" style="120" customWidth="1"/>
    <col min="11010" max="11010" width="8.25" style="120" customWidth="1"/>
    <col min="11011" max="11011" width="8.25" style="120" bestFit="1" customWidth="1"/>
    <col min="11012" max="11012" width="8.25" style="120" customWidth="1"/>
    <col min="11013" max="11013" width="29.75" style="120" customWidth="1"/>
    <col min="11014" max="11014" width="5.75" style="120" bestFit="1" customWidth="1"/>
    <col min="11015" max="11264" width="11.25" style="120"/>
    <col min="11265" max="11265" width="10" style="120" customWidth="1"/>
    <col min="11266" max="11266" width="8.25" style="120" customWidth="1"/>
    <col min="11267" max="11267" width="8.25" style="120" bestFit="1" customWidth="1"/>
    <col min="11268" max="11268" width="8.25" style="120" customWidth="1"/>
    <col min="11269" max="11269" width="29.75" style="120" customWidth="1"/>
    <col min="11270" max="11270" width="5.75" style="120" bestFit="1" customWidth="1"/>
    <col min="11271" max="11520" width="11.25" style="120"/>
    <col min="11521" max="11521" width="10" style="120" customWidth="1"/>
    <col min="11522" max="11522" width="8.25" style="120" customWidth="1"/>
    <col min="11523" max="11523" width="8.25" style="120" bestFit="1" customWidth="1"/>
    <col min="11524" max="11524" width="8.25" style="120" customWidth="1"/>
    <col min="11525" max="11525" width="29.75" style="120" customWidth="1"/>
    <col min="11526" max="11526" width="5.75" style="120" bestFit="1" customWidth="1"/>
    <col min="11527" max="11776" width="11.25" style="120"/>
    <col min="11777" max="11777" width="10" style="120" customWidth="1"/>
    <col min="11778" max="11778" width="8.25" style="120" customWidth="1"/>
    <col min="11779" max="11779" width="8.25" style="120" bestFit="1" customWidth="1"/>
    <col min="11780" max="11780" width="8.25" style="120" customWidth="1"/>
    <col min="11781" max="11781" width="29.75" style="120" customWidth="1"/>
    <col min="11782" max="11782" width="5.75" style="120" bestFit="1" customWidth="1"/>
    <col min="11783" max="12032" width="11.25" style="120"/>
    <col min="12033" max="12033" width="10" style="120" customWidth="1"/>
    <col min="12034" max="12034" width="8.25" style="120" customWidth="1"/>
    <col min="12035" max="12035" width="8.25" style="120" bestFit="1" customWidth="1"/>
    <col min="12036" max="12036" width="8.25" style="120" customWidth="1"/>
    <col min="12037" max="12037" width="29.75" style="120" customWidth="1"/>
    <col min="12038" max="12038" width="5.75" style="120" bestFit="1" customWidth="1"/>
    <col min="12039" max="12288" width="11.25" style="120"/>
    <col min="12289" max="12289" width="10" style="120" customWidth="1"/>
    <col min="12290" max="12290" width="8.25" style="120" customWidth="1"/>
    <col min="12291" max="12291" width="8.25" style="120" bestFit="1" customWidth="1"/>
    <col min="12292" max="12292" width="8.25" style="120" customWidth="1"/>
    <col min="12293" max="12293" width="29.75" style="120" customWidth="1"/>
    <col min="12294" max="12294" width="5.75" style="120" bestFit="1" customWidth="1"/>
    <col min="12295" max="12544" width="11.25" style="120"/>
    <col min="12545" max="12545" width="10" style="120" customWidth="1"/>
    <col min="12546" max="12546" width="8.25" style="120" customWidth="1"/>
    <col min="12547" max="12547" width="8.25" style="120" bestFit="1" customWidth="1"/>
    <col min="12548" max="12548" width="8.25" style="120" customWidth="1"/>
    <col min="12549" max="12549" width="29.75" style="120" customWidth="1"/>
    <col min="12550" max="12550" width="5.75" style="120" bestFit="1" customWidth="1"/>
    <col min="12551" max="12800" width="11.25" style="120"/>
    <col min="12801" max="12801" width="10" style="120" customWidth="1"/>
    <col min="12802" max="12802" width="8.25" style="120" customWidth="1"/>
    <col min="12803" max="12803" width="8.25" style="120" bestFit="1" customWidth="1"/>
    <col min="12804" max="12804" width="8.25" style="120" customWidth="1"/>
    <col min="12805" max="12805" width="29.75" style="120" customWidth="1"/>
    <col min="12806" max="12806" width="5.75" style="120" bestFit="1" customWidth="1"/>
    <col min="12807" max="13056" width="11.25" style="120"/>
    <col min="13057" max="13057" width="10" style="120" customWidth="1"/>
    <col min="13058" max="13058" width="8.25" style="120" customWidth="1"/>
    <col min="13059" max="13059" width="8.25" style="120" bestFit="1" customWidth="1"/>
    <col min="13060" max="13060" width="8.25" style="120" customWidth="1"/>
    <col min="13061" max="13061" width="29.75" style="120" customWidth="1"/>
    <col min="13062" max="13062" width="5.75" style="120" bestFit="1" customWidth="1"/>
    <col min="13063" max="13312" width="11.25" style="120"/>
    <col min="13313" max="13313" width="10" style="120" customWidth="1"/>
    <col min="13314" max="13314" width="8.25" style="120" customWidth="1"/>
    <col min="13315" max="13315" width="8.25" style="120" bestFit="1" customWidth="1"/>
    <col min="13316" max="13316" width="8.25" style="120" customWidth="1"/>
    <col min="13317" max="13317" width="29.75" style="120" customWidth="1"/>
    <col min="13318" max="13318" width="5.75" style="120" bestFit="1" customWidth="1"/>
    <col min="13319" max="13568" width="11.25" style="120"/>
    <col min="13569" max="13569" width="10" style="120" customWidth="1"/>
    <col min="13570" max="13570" width="8.25" style="120" customWidth="1"/>
    <col min="13571" max="13571" width="8.25" style="120" bestFit="1" customWidth="1"/>
    <col min="13572" max="13572" width="8.25" style="120" customWidth="1"/>
    <col min="13573" max="13573" width="29.75" style="120" customWidth="1"/>
    <col min="13574" max="13574" width="5.75" style="120" bestFit="1" customWidth="1"/>
    <col min="13575" max="13824" width="11.25" style="120"/>
    <col min="13825" max="13825" width="10" style="120" customWidth="1"/>
    <col min="13826" max="13826" width="8.25" style="120" customWidth="1"/>
    <col min="13827" max="13827" width="8.25" style="120" bestFit="1" customWidth="1"/>
    <col min="13828" max="13828" width="8.25" style="120" customWidth="1"/>
    <col min="13829" max="13829" width="29.75" style="120" customWidth="1"/>
    <col min="13830" max="13830" width="5.75" style="120" bestFit="1" customWidth="1"/>
    <col min="13831" max="14080" width="11.25" style="120"/>
    <col min="14081" max="14081" width="10" style="120" customWidth="1"/>
    <col min="14082" max="14082" width="8.25" style="120" customWidth="1"/>
    <col min="14083" max="14083" width="8.25" style="120" bestFit="1" customWidth="1"/>
    <col min="14084" max="14084" width="8.25" style="120" customWidth="1"/>
    <col min="14085" max="14085" width="29.75" style="120" customWidth="1"/>
    <col min="14086" max="14086" width="5.75" style="120" bestFit="1" customWidth="1"/>
    <col min="14087" max="14336" width="11.25" style="120"/>
    <col min="14337" max="14337" width="10" style="120" customWidth="1"/>
    <col min="14338" max="14338" width="8.25" style="120" customWidth="1"/>
    <col min="14339" max="14339" width="8.25" style="120" bestFit="1" customWidth="1"/>
    <col min="14340" max="14340" width="8.25" style="120" customWidth="1"/>
    <col min="14341" max="14341" width="29.75" style="120" customWidth="1"/>
    <col min="14342" max="14342" width="5.75" style="120" bestFit="1" customWidth="1"/>
    <col min="14343" max="14592" width="11.25" style="120"/>
    <col min="14593" max="14593" width="10" style="120" customWidth="1"/>
    <col min="14594" max="14594" width="8.25" style="120" customWidth="1"/>
    <col min="14595" max="14595" width="8.25" style="120" bestFit="1" customWidth="1"/>
    <col min="14596" max="14596" width="8.25" style="120" customWidth="1"/>
    <col min="14597" max="14597" width="29.75" style="120" customWidth="1"/>
    <col min="14598" max="14598" width="5.75" style="120" bestFit="1" customWidth="1"/>
    <col min="14599" max="14848" width="11.25" style="120"/>
    <col min="14849" max="14849" width="10" style="120" customWidth="1"/>
    <col min="14850" max="14850" width="8.25" style="120" customWidth="1"/>
    <col min="14851" max="14851" width="8.25" style="120" bestFit="1" customWidth="1"/>
    <col min="14852" max="14852" width="8.25" style="120" customWidth="1"/>
    <col min="14853" max="14853" width="29.75" style="120" customWidth="1"/>
    <col min="14854" max="14854" width="5.75" style="120" bestFit="1" customWidth="1"/>
    <col min="14855" max="15104" width="11.25" style="120"/>
    <col min="15105" max="15105" width="10" style="120" customWidth="1"/>
    <col min="15106" max="15106" width="8.25" style="120" customWidth="1"/>
    <col min="15107" max="15107" width="8.25" style="120" bestFit="1" customWidth="1"/>
    <col min="15108" max="15108" width="8.25" style="120" customWidth="1"/>
    <col min="15109" max="15109" width="29.75" style="120" customWidth="1"/>
    <col min="15110" max="15110" width="5.75" style="120" bestFit="1" customWidth="1"/>
    <col min="15111" max="15360" width="11.25" style="120"/>
    <col min="15361" max="15361" width="10" style="120" customWidth="1"/>
    <col min="15362" max="15362" width="8.25" style="120" customWidth="1"/>
    <col min="15363" max="15363" width="8.25" style="120" bestFit="1" customWidth="1"/>
    <col min="15364" max="15364" width="8.25" style="120" customWidth="1"/>
    <col min="15365" max="15365" width="29.75" style="120" customWidth="1"/>
    <col min="15366" max="15366" width="5.75" style="120" bestFit="1" customWidth="1"/>
    <col min="15367" max="15616" width="11.25" style="120"/>
    <col min="15617" max="15617" width="10" style="120" customWidth="1"/>
    <col min="15618" max="15618" width="8.25" style="120" customWidth="1"/>
    <col min="15619" max="15619" width="8.25" style="120" bestFit="1" customWidth="1"/>
    <col min="15620" max="15620" width="8.25" style="120" customWidth="1"/>
    <col min="15621" max="15621" width="29.75" style="120" customWidth="1"/>
    <col min="15622" max="15622" width="5.75" style="120" bestFit="1" customWidth="1"/>
    <col min="15623" max="15872" width="11.25" style="120"/>
    <col min="15873" max="15873" width="10" style="120" customWidth="1"/>
    <col min="15874" max="15874" width="8.25" style="120" customWidth="1"/>
    <col min="15875" max="15875" width="8.25" style="120" bestFit="1" customWidth="1"/>
    <col min="15876" max="15876" width="8.25" style="120" customWidth="1"/>
    <col min="15877" max="15877" width="29.75" style="120" customWidth="1"/>
    <col min="15878" max="15878" width="5.75" style="120" bestFit="1" customWidth="1"/>
    <col min="15879" max="16128" width="11.25" style="120"/>
    <col min="16129" max="16129" width="10" style="120" customWidth="1"/>
    <col min="16130" max="16130" width="8.25" style="120" customWidth="1"/>
    <col min="16131" max="16131" width="8.25" style="120" bestFit="1" customWidth="1"/>
    <col min="16132" max="16132" width="8.25" style="120" customWidth="1"/>
    <col min="16133" max="16133" width="29.75" style="120" customWidth="1"/>
    <col min="16134" max="16134" width="5.75" style="120" bestFit="1" customWidth="1"/>
    <col min="16135" max="16384" width="11.25" style="120"/>
  </cols>
  <sheetData>
    <row r="1" spans="1:6" ht="16.5" customHeight="1">
      <c r="A1" s="120" t="s">
        <v>413</v>
      </c>
      <c r="B1" s="327" t="s">
        <v>668</v>
      </c>
      <c r="C1" s="327" t="s">
        <v>669</v>
      </c>
      <c r="D1" s="327" t="s">
        <v>670</v>
      </c>
      <c r="E1" s="327" t="s">
        <v>674</v>
      </c>
    </row>
    <row r="2" spans="1:6">
      <c r="A2" s="327" t="s">
        <v>448</v>
      </c>
      <c r="B2" s="121">
        <v>76</v>
      </c>
      <c r="C2" s="121">
        <v>29.7</v>
      </c>
      <c r="D2" s="121">
        <v>20.6</v>
      </c>
      <c r="E2" s="121">
        <v>17.8</v>
      </c>
      <c r="F2" s="121"/>
    </row>
    <row r="3" spans="1:6">
      <c r="A3" s="327" t="s">
        <v>447</v>
      </c>
      <c r="B3" s="121">
        <v>70.7</v>
      </c>
      <c r="C3" s="121">
        <v>24.7</v>
      </c>
      <c r="D3" s="121">
        <v>26.8</v>
      </c>
      <c r="E3" s="121">
        <v>5.8</v>
      </c>
    </row>
    <row r="22" spans="2:9">
      <c r="B22" s="463" t="s">
        <v>675</v>
      </c>
      <c r="C22" s="463"/>
      <c r="D22" s="463"/>
      <c r="E22" s="463"/>
      <c r="F22" s="463"/>
      <c r="G22" s="463"/>
      <c r="H22" s="463"/>
      <c r="I22" s="463"/>
    </row>
    <row r="24" spans="2:9" ht="23.25">
      <c r="E24" s="119"/>
    </row>
  </sheetData>
  <mergeCells count="1">
    <mergeCell ref="B22:I22"/>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G53"/>
  <sheetViews>
    <sheetView showGridLines="0" workbookViewId="0">
      <selection activeCell="A7" sqref="A7"/>
    </sheetView>
  </sheetViews>
  <sheetFormatPr baseColWidth="10" defaultColWidth="11.25" defaultRowHeight="15"/>
  <cols>
    <col min="1" max="1" width="67.5" style="215" bestFit="1" customWidth="1"/>
    <col min="2" max="2" width="9.25" style="215" customWidth="1"/>
    <col min="3" max="3" width="9.75" style="215" customWidth="1"/>
    <col min="4" max="4" width="10.125" style="215" customWidth="1"/>
    <col min="5" max="5" width="10.5" style="215" customWidth="1"/>
    <col min="6" max="6" width="4.25" style="215" bestFit="1" customWidth="1"/>
    <col min="7" max="7" width="6.25" style="215" customWidth="1"/>
    <col min="8" max="16384" width="11.25" style="215"/>
  </cols>
  <sheetData>
    <row r="1" spans="1:7">
      <c r="A1" s="483" t="s">
        <v>676</v>
      </c>
      <c r="B1" s="484"/>
      <c r="C1" s="484"/>
      <c r="D1" s="484"/>
      <c r="E1" s="484"/>
      <c r="F1" s="484"/>
      <c r="G1" s="484"/>
    </row>
    <row r="2" spans="1:7" ht="33.75">
      <c r="A2" s="279"/>
      <c r="B2" s="349" t="s">
        <v>677</v>
      </c>
      <c r="C2" s="349" t="s">
        <v>678</v>
      </c>
      <c r="D2" s="349" t="s">
        <v>679</v>
      </c>
      <c r="E2" s="349" t="s">
        <v>680</v>
      </c>
      <c r="F2" s="349" t="s">
        <v>514</v>
      </c>
      <c r="G2" s="350" t="s">
        <v>490</v>
      </c>
    </row>
    <row r="3" spans="1:7">
      <c r="A3" s="331" t="s">
        <v>491</v>
      </c>
      <c r="B3" s="217">
        <v>54.2</v>
      </c>
      <c r="C3" s="216">
        <v>46.18</v>
      </c>
      <c r="D3" s="217">
        <f>C3-B3</f>
        <v>-8.0200000000000031</v>
      </c>
      <c r="E3" s="218">
        <f>C3/B3</f>
        <v>0.85202952029520285</v>
      </c>
      <c r="F3" s="219" t="s">
        <v>399</v>
      </c>
      <c r="G3" s="220"/>
    </row>
    <row r="4" spans="1:7">
      <c r="A4" s="331" t="s">
        <v>508</v>
      </c>
      <c r="B4" s="217">
        <v>83.757950992813917</v>
      </c>
      <c r="C4" s="216">
        <v>84.085976694459305</v>
      </c>
      <c r="D4" s="217">
        <f t="shared" ref="D4:D52" si="0">C4-B4</f>
        <v>0.32802570164538736</v>
      </c>
      <c r="E4" s="218">
        <f t="shared" ref="E4:E52" si="1">C4/B4</f>
        <v>1.0039163529880708</v>
      </c>
      <c r="F4" s="219" t="s">
        <v>224</v>
      </c>
      <c r="G4" s="220"/>
    </row>
    <row r="5" spans="1:7">
      <c r="A5" s="331" t="s">
        <v>492</v>
      </c>
      <c r="B5" s="217">
        <v>79.892666279145729</v>
      </c>
      <c r="C5" s="216">
        <v>80.463652737410101</v>
      </c>
      <c r="D5" s="217">
        <f t="shared" si="0"/>
        <v>0.57098645826437178</v>
      </c>
      <c r="E5" s="218">
        <f t="shared" si="1"/>
        <v>1.0071469195466496</v>
      </c>
      <c r="F5" s="219" t="s">
        <v>224</v>
      </c>
      <c r="G5" s="220"/>
    </row>
    <row r="6" spans="1:7">
      <c r="A6" s="331" t="s">
        <v>682</v>
      </c>
      <c r="B6" s="217">
        <v>19.094440193108092</v>
      </c>
      <c r="C6" s="216">
        <v>19.419169558146805</v>
      </c>
      <c r="D6" s="217">
        <f t="shared" si="0"/>
        <v>0.32472936503871352</v>
      </c>
      <c r="E6" s="218">
        <f t="shared" si="1"/>
        <v>1.0170064878443474</v>
      </c>
      <c r="F6" s="219" t="s">
        <v>224</v>
      </c>
      <c r="G6" s="220"/>
    </row>
    <row r="7" spans="1:7">
      <c r="A7" s="331" t="s">
        <v>683</v>
      </c>
      <c r="B7" s="217">
        <v>75.509999999999991</v>
      </c>
      <c r="C7" s="216">
        <v>82.92</v>
      </c>
      <c r="D7" s="217">
        <f t="shared" si="0"/>
        <v>7.4100000000000108</v>
      </c>
      <c r="E7" s="218">
        <f t="shared" si="1"/>
        <v>1.0981326976559398</v>
      </c>
      <c r="F7" s="219" t="s">
        <v>399</v>
      </c>
      <c r="G7" s="220"/>
    </row>
    <row r="8" spans="1:7">
      <c r="A8" s="331" t="s">
        <v>684</v>
      </c>
      <c r="B8" s="217">
        <v>50.7</v>
      </c>
      <c r="C8" s="216">
        <v>59.535817928267129</v>
      </c>
      <c r="D8" s="217">
        <f t="shared" si="0"/>
        <v>8.8358179282671259</v>
      </c>
      <c r="E8" s="218">
        <f t="shared" si="1"/>
        <v>1.1742764877370242</v>
      </c>
      <c r="F8" s="219" t="s">
        <v>399</v>
      </c>
      <c r="G8" s="220"/>
    </row>
    <row r="9" spans="1:7">
      <c r="A9" s="331" t="s">
        <v>493</v>
      </c>
      <c r="B9" s="217">
        <v>119.792920619322</v>
      </c>
      <c r="C9" s="216">
        <v>114.80966784899699</v>
      </c>
      <c r="D9" s="217">
        <f t="shared" si="0"/>
        <v>-4.9832527703250094</v>
      </c>
      <c r="E9" s="218">
        <f t="shared" si="1"/>
        <v>0.95840110797397793</v>
      </c>
      <c r="F9" s="219" t="s">
        <v>399</v>
      </c>
      <c r="G9" s="482" t="s">
        <v>681</v>
      </c>
    </row>
    <row r="10" spans="1:7">
      <c r="A10" s="331" t="s">
        <v>509</v>
      </c>
      <c r="B10" s="217">
        <v>21.0424478836599</v>
      </c>
      <c r="C10" s="216">
        <v>13.7871953222397</v>
      </c>
      <c r="D10" s="217">
        <f t="shared" si="0"/>
        <v>-7.2552525614201997</v>
      </c>
      <c r="E10" s="218">
        <f t="shared" si="1"/>
        <v>0.6552087189887198</v>
      </c>
      <c r="F10" s="219" t="s">
        <v>399</v>
      </c>
      <c r="G10" s="482"/>
    </row>
    <row r="11" spans="1:7">
      <c r="A11" s="331" t="s">
        <v>494</v>
      </c>
      <c r="B11" s="217">
        <v>4.3155058765236998</v>
      </c>
      <c r="C11" s="216">
        <v>5.6552529907251996</v>
      </c>
      <c r="D11" s="217">
        <f t="shared" si="0"/>
        <v>1.3397471142014998</v>
      </c>
      <c r="E11" s="218">
        <f t="shared" si="1"/>
        <v>1.3104496095092137</v>
      </c>
      <c r="F11" s="219" t="s">
        <v>399</v>
      </c>
      <c r="G11" s="482"/>
    </row>
    <row r="12" spans="1:7">
      <c r="A12" s="331" t="s">
        <v>510</v>
      </c>
      <c r="B12" s="217">
        <v>10.966351649735699</v>
      </c>
      <c r="C12" s="216">
        <v>8.4240534565900091</v>
      </c>
      <c r="D12" s="217">
        <f t="shared" si="0"/>
        <v>-2.5422981931456903</v>
      </c>
      <c r="E12" s="218">
        <f t="shared" si="1"/>
        <v>0.76817283684250981</v>
      </c>
      <c r="F12" s="219" t="s">
        <v>399</v>
      </c>
      <c r="G12" s="482"/>
    </row>
    <row r="13" spans="1:7">
      <c r="A13" s="331" t="s">
        <v>685</v>
      </c>
      <c r="B13" s="217">
        <v>6.6517025829268599</v>
      </c>
      <c r="C13" s="216">
        <v>7.4819723584783002</v>
      </c>
      <c r="D13" s="217">
        <f t="shared" si="0"/>
        <v>0.83026977555144033</v>
      </c>
      <c r="E13" s="218">
        <f t="shared" si="1"/>
        <v>1.124820640309824</v>
      </c>
      <c r="F13" s="219" t="s">
        <v>399</v>
      </c>
      <c r="G13" s="482"/>
    </row>
    <row r="14" spans="1:7">
      <c r="A14" s="331" t="s">
        <v>686</v>
      </c>
      <c r="B14" s="217">
        <v>2.61</v>
      </c>
      <c r="C14" s="216">
        <v>2.2210470650449499</v>
      </c>
      <c r="D14" s="217">
        <f t="shared" si="0"/>
        <v>-0.38895293495505001</v>
      </c>
      <c r="E14" s="218">
        <f t="shared" si="1"/>
        <v>0.85097588699040227</v>
      </c>
      <c r="F14" s="219" t="s">
        <v>399</v>
      </c>
      <c r="G14" s="220"/>
    </row>
    <row r="15" spans="1:7">
      <c r="A15" s="331" t="s">
        <v>495</v>
      </c>
      <c r="B15" s="217">
        <v>4.1917759400824304</v>
      </c>
      <c r="C15" s="216">
        <v>5.5818852027382801</v>
      </c>
      <c r="D15" s="217">
        <f t="shared" si="0"/>
        <v>1.3901092626558498</v>
      </c>
      <c r="E15" s="218">
        <f t="shared" si="1"/>
        <v>1.3316277593378509</v>
      </c>
      <c r="F15" s="219" t="s">
        <v>399</v>
      </c>
      <c r="G15" s="220"/>
    </row>
    <row r="16" spans="1:7">
      <c r="A16" s="331" t="s">
        <v>496</v>
      </c>
      <c r="B16" s="217">
        <v>7.5791071152949021</v>
      </c>
      <c r="C16" s="216">
        <v>6.0904196875285486</v>
      </c>
      <c r="D16" s="217">
        <f t="shared" si="0"/>
        <v>-1.4886874277663535</v>
      </c>
      <c r="E16" s="218">
        <f t="shared" si="1"/>
        <v>0.80358010447403094</v>
      </c>
      <c r="F16" s="219" t="s">
        <v>399</v>
      </c>
      <c r="G16" s="220"/>
    </row>
    <row r="17" spans="1:7">
      <c r="A17" s="331" t="s">
        <v>497</v>
      </c>
      <c r="B17" s="217">
        <v>7.51</v>
      </c>
      <c r="C17" s="216">
        <v>4.28</v>
      </c>
      <c r="D17" s="217">
        <f t="shared" si="0"/>
        <v>-3.2299999999999995</v>
      </c>
      <c r="E17" s="218">
        <f t="shared" si="1"/>
        <v>0.56990679094540619</v>
      </c>
      <c r="F17" s="219" t="s">
        <v>399</v>
      </c>
      <c r="G17" s="220"/>
    </row>
    <row r="18" spans="1:7">
      <c r="A18" s="331" t="s">
        <v>687</v>
      </c>
      <c r="B18" s="217">
        <v>9.2391218731445441</v>
      </c>
      <c r="C18" s="216">
        <v>11.145623528840787</v>
      </c>
      <c r="D18" s="217">
        <f t="shared" si="0"/>
        <v>1.9065016556962426</v>
      </c>
      <c r="E18" s="218">
        <f t="shared" si="1"/>
        <v>1.2063509586595986</v>
      </c>
      <c r="F18" s="219" t="s">
        <v>399</v>
      </c>
      <c r="G18" s="220"/>
    </row>
    <row r="19" spans="1:7">
      <c r="A19" s="331" t="s">
        <v>688</v>
      </c>
      <c r="B19" s="217">
        <v>10.81</v>
      </c>
      <c r="C19" s="216">
        <v>11.17</v>
      </c>
      <c r="D19" s="217">
        <f t="shared" si="0"/>
        <v>0.35999999999999943</v>
      </c>
      <c r="E19" s="218">
        <f t="shared" si="1"/>
        <v>1.0333024976873264</v>
      </c>
      <c r="F19" s="219" t="s">
        <v>399</v>
      </c>
      <c r="G19" s="220"/>
    </row>
    <row r="20" spans="1:7">
      <c r="A20" s="331" t="s">
        <v>689</v>
      </c>
      <c r="B20" s="217">
        <v>19.78</v>
      </c>
      <c r="C20" s="216">
        <v>20.54</v>
      </c>
      <c r="D20" s="217">
        <f t="shared" si="0"/>
        <v>0.75999999999999801</v>
      </c>
      <c r="E20" s="218">
        <f t="shared" si="1"/>
        <v>1.0384226491405459</v>
      </c>
      <c r="F20" s="219" t="s">
        <v>399</v>
      </c>
      <c r="G20" s="220"/>
    </row>
    <row r="21" spans="1:7">
      <c r="A21" s="331" t="s">
        <v>690</v>
      </c>
      <c r="B21" s="217">
        <v>16.010000000000002</v>
      </c>
      <c r="C21" s="216">
        <v>16.350000000000001</v>
      </c>
      <c r="D21" s="217">
        <f t="shared" si="0"/>
        <v>0.33999999999999986</v>
      </c>
      <c r="E21" s="218">
        <f t="shared" si="1"/>
        <v>1.0212367270455964</v>
      </c>
      <c r="F21" s="219" t="s">
        <v>399</v>
      </c>
      <c r="G21" s="220"/>
    </row>
    <row r="22" spans="1:7">
      <c r="A22" s="331" t="s">
        <v>691</v>
      </c>
      <c r="B22" s="217">
        <v>10.3</v>
      </c>
      <c r="C22" s="216">
        <v>10.039999999999999</v>
      </c>
      <c r="D22" s="217">
        <f t="shared" si="0"/>
        <v>-0.26000000000000156</v>
      </c>
      <c r="E22" s="218">
        <f t="shared" si="1"/>
        <v>0.97475728155339791</v>
      </c>
      <c r="F22" s="219" t="s">
        <v>487</v>
      </c>
      <c r="G22" s="220"/>
    </row>
    <row r="23" spans="1:7">
      <c r="A23" s="331" t="s">
        <v>692</v>
      </c>
      <c r="B23" s="217">
        <v>37.1</v>
      </c>
      <c r="C23" s="216">
        <v>37.1</v>
      </c>
      <c r="D23" s="217">
        <f t="shared" si="0"/>
        <v>0</v>
      </c>
      <c r="E23" s="218">
        <f t="shared" si="1"/>
        <v>1</v>
      </c>
      <c r="F23" s="219" t="s">
        <v>399</v>
      </c>
      <c r="G23" s="220"/>
    </row>
    <row r="24" spans="1:7">
      <c r="A24" s="331" t="s">
        <v>693</v>
      </c>
      <c r="B24" s="217">
        <v>67.694826000610433</v>
      </c>
      <c r="C24" s="216">
        <v>57.610776805251639</v>
      </c>
      <c r="D24" s="217">
        <f t="shared" si="0"/>
        <v>-10.084049195358794</v>
      </c>
      <c r="E24" s="218">
        <f t="shared" si="1"/>
        <v>0.85103663320934064</v>
      </c>
      <c r="F24" s="219" t="s">
        <v>399</v>
      </c>
      <c r="G24" s="220"/>
    </row>
    <row r="25" spans="1:7">
      <c r="A25" s="331" t="s">
        <v>695</v>
      </c>
      <c r="B25" s="217">
        <v>97.925689739161243</v>
      </c>
      <c r="C25" s="216">
        <v>94.8</v>
      </c>
      <c r="D25" s="217">
        <f t="shared" si="0"/>
        <v>-3.1256897391612455</v>
      </c>
      <c r="E25" s="218">
        <f t="shared" si="1"/>
        <v>0.96808100359071292</v>
      </c>
      <c r="F25" s="219" t="s">
        <v>488</v>
      </c>
      <c r="G25" s="220"/>
    </row>
    <row r="26" spans="1:7">
      <c r="A26" s="331" t="s">
        <v>694</v>
      </c>
      <c r="B26" s="217">
        <v>96.287343445998872</v>
      </c>
      <c r="C26" s="216">
        <v>98.907309721175579</v>
      </c>
      <c r="D26" s="217">
        <f t="shared" si="0"/>
        <v>2.6199662751767079</v>
      </c>
      <c r="E26" s="218">
        <f t="shared" si="1"/>
        <v>1.0272098718420462</v>
      </c>
      <c r="F26" s="219" t="s">
        <v>489</v>
      </c>
      <c r="G26" s="220"/>
    </row>
    <row r="27" spans="1:7">
      <c r="A27" s="331" t="s">
        <v>696</v>
      </c>
      <c r="B27" s="217">
        <v>73.75</v>
      </c>
      <c r="C27" s="216">
        <v>64.56</v>
      </c>
      <c r="D27" s="217">
        <f t="shared" si="0"/>
        <v>-9.1899999999999977</v>
      </c>
      <c r="E27" s="218">
        <f t="shared" si="1"/>
        <v>0.87538983050847463</v>
      </c>
      <c r="F27" s="219" t="s">
        <v>399</v>
      </c>
      <c r="G27" s="220"/>
    </row>
    <row r="28" spans="1:7">
      <c r="A28" s="331" t="s">
        <v>697</v>
      </c>
      <c r="B28" s="217">
        <v>99.214518358870038</v>
      </c>
      <c r="C28" s="216">
        <v>96.762037262593651</v>
      </c>
      <c r="D28" s="217">
        <f t="shared" si="0"/>
        <v>-2.4524810962763866</v>
      </c>
      <c r="E28" s="218">
        <f t="shared" si="1"/>
        <v>0.97528102603486433</v>
      </c>
      <c r="F28" s="219" t="s">
        <v>399</v>
      </c>
      <c r="G28" s="220"/>
    </row>
    <row r="29" spans="1:7">
      <c r="A29" s="331" t="s">
        <v>511</v>
      </c>
      <c r="B29" s="217">
        <v>122.84877778249427</v>
      </c>
      <c r="C29" s="216">
        <v>133.96</v>
      </c>
      <c r="D29" s="217">
        <f t="shared" si="0"/>
        <v>11.111222217505741</v>
      </c>
      <c r="E29" s="218">
        <f t="shared" si="1"/>
        <v>1.0904463391339418</v>
      </c>
      <c r="F29" s="219" t="s">
        <v>474</v>
      </c>
      <c r="G29" s="220"/>
    </row>
    <row r="30" spans="1:7">
      <c r="A30" s="331" t="s">
        <v>698</v>
      </c>
      <c r="B30" s="217">
        <v>88.923793574568833</v>
      </c>
      <c r="C30" s="216">
        <v>51.21</v>
      </c>
      <c r="D30" s="217">
        <f t="shared" si="0"/>
        <v>-37.713793574568832</v>
      </c>
      <c r="E30" s="218">
        <f t="shared" si="1"/>
        <v>0.57588636225980205</v>
      </c>
      <c r="F30" s="219" t="s">
        <v>474</v>
      </c>
      <c r="G30" s="220"/>
    </row>
    <row r="31" spans="1:7">
      <c r="A31" s="331" t="s">
        <v>498</v>
      </c>
      <c r="B31" s="217">
        <v>7.41</v>
      </c>
      <c r="C31" s="216">
        <v>9.27</v>
      </c>
      <c r="D31" s="217">
        <f t="shared" si="0"/>
        <v>1.8599999999999994</v>
      </c>
      <c r="E31" s="218">
        <f t="shared" si="1"/>
        <v>1.2510121457489878</v>
      </c>
      <c r="F31" s="219" t="s">
        <v>399</v>
      </c>
      <c r="G31" s="220"/>
    </row>
    <row r="32" spans="1:7">
      <c r="A32" s="331" t="s">
        <v>699</v>
      </c>
      <c r="B32" s="217">
        <v>0.6060751580077004</v>
      </c>
      <c r="C32" s="216">
        <v>0.1646059375007716</v>
      </c>
      <c r="D32" s="217">
        <f t="shared" si="0"/>
        <v>-0.44146922050692883</v>
      </c>
      <c r="E32" s="218">
        <f t="shared" si="1"/>
        <v>0.27159327572815684</v>
      </c>
      <c r="F32" s="219" t="s">
        <v>399</v>
      </c>
      <c r="G32" s="220"/>
    </row>
    <row r="33" spans="1:7">
      <c r="A33" s="331" t="s">
        <v>700</v>
      </c>
      <c r="B33" s="217">
        <v>0.78437616622419604</v>
      </c>
      <c r="C33" s="216">
        <v>0.60781418400729004</v>
      </c>
      <c r="D33" s="217">
        <f t="shared" si="0"/>
        <v>-0.176561982216906</v>
      </c>
      <c r="E33" s="218">
        <f t="shared" si="1"/>
        <v>0.77490139320928864</v>
      </c>
      <c r="F33" s="219" t="s">
        <v>399</v>
      </c>
      <c r="G33" s="220"/>
    </row>
    <row r="34" spans="1:7">
      <c r="A34" s="331" t="s">
        <v>701</v>
      </c>
      <c r="B34" s="217">
        <v>2.9547041176698299</v>
      </c>
      <c r="C34" s="216">
        <v>2.8127751672605501</v>
      </c>
      <c r="D34" s="217">
        <f t="shared" si="0"/>
        <v>-0.14192895040927977</v>
      </c>
      <c r="E34" s="218">
        <f t="shared" si="1"/>
        <v>0.95196508863256013</v>
      </c>
      <c r="F34" s="219" t="s">
        <v>399</v>
      </c>
      <c r="G34" s="220"/>
    </row>
    <row r="35" spans="1:7">
      <c r="A35" s="331" t="s">
        <v>702</v>
      </c>
      <c r="B35" s="217">
        <v>0.473901510974991</v>
      </c>
      <c r="C35" s="216">
        <v>0.371964416501395</v>
      </c>
      <c r="D35" s="217">
        <f t="shared" si="0"/>
        <v>-0.101937094473596</v>
      </c>
      <c r="E35" s="218">
        <f t="shared" si="1"/>
        <v>0.78489814420748816</v>
      </c>
      <c r="F35" s="219" t="s">
        <v>399</v>
      </c>
      <c r="G35" s="220"/>
    </row>
    <row r="36" spans="1:7">
      <c r="A36" s="331" t="s">
        <v>703</v>
      </c>
      <c r="B36" s="217">
        <v>0.60821584296255504</v>
      </c>
      <c r="C36" s="216">
        <v>0.74063711250277697</v>
      </c>
      <c r="D36" s="217">
        <f t="shared" si="0"/>
        <v>0.13242126954022193</v>
      </c>
      <c r="E36" s="218">
        <f t="shared" si="1"/>
        <v>1.2177208487289839</v>
      </c>
      <c r="F36" s="219" t="s">
        <v>399</v>
      </c>
      <c r="G36" s="220"/>
    </row>
    <row r="37" spans="1:7">
      <c r="A37" s="331" t="s">
        <v>704</v>
      </c>
      <c r="B37" s="217">
        <v>5.26</v>
      </c>
      <c r="C37" s="216">
        <v>5.3477259999999998</v>
      </c>
      <c r="D37" s="217">
        <f t="shared" si="0"/>
        <v>8.7725999999999971E-2</v>
      </c>
      <c r="E37" s="218">
        <f t="shared" si="1"/>
        <v>1.0166779467680609</v>
      </c>
      <c r="F37" s="219" t="s">
        <v>399</v>
      </c>
      <c r="G37" s="220"/>
    </row>
    <row r="38" spans="1:7">
      <c r="A38" s="331" t="s">
        <v>705</v>
      </c>
      <c r="B38" s="217">
        <v>68.994062313951702</v>
      </c>
      <c r="C38" s="216">
        <v>89.324950418460006</v>
      </c>
      <c r="D38" s="217">
        <f t="shared" si="0"/>
        <v>20.330888104508304</v>
      </c>
      <c r="E38" s="218">
        <f t="shared" si="1"/>
        <v>1.294675910109399</v>
      </c>
      <c r="F38" s="219" t="s">
        <v>399</v>
      </c>
      <c r="G38" s="220"/>
    </row>
    <row r="39" spans="1:7">
      <c r="A39" s="331" t="s">
        <v>512</v>
      </c>
      <c r="B39" s="217">
        <v>1</v>
      </c>
      <c r="C39" s="216">
        <v>1.01884894428387</v>
      </c>
      <c r="D39" s="217">
        <f t="shared" si="0"/>
        <v>1.8848944283869962E-2</v>
      </c>
      <c r="E39" s="218">
        <f t="shared" si="1"/>
        <v>1.01884894428387</v>
      </c>
      <c r="F39" s="219" t="s">
        <v>399</v>
      </c>
      <c r="G39" s="220"/>
    </row>
    <row r="40" spans="1:7">
      <c r="A40" s="331" t="s">
        <v>499</v>
      </c>
      <c r="B40" s="217">
        <v>44.675092229561699</v>
      </c>
      <c r="C40" s="216">
        <v>37.734010512018003</v>
      </c>
      <c r="D40" s="217">
        <f t="shared" si="0"/>
        <v>-6.9410817175436961</v>
      </c>
      <c r="E40" s="218">
        <f t="shared" si="1"/>
        <v>0.84463195550045778</v>
      </c>
      <c r="F40" s="219" t="s">
        <v>399</v>
      </c>
      <c r="G40" s="220"/>
    </row>
    <row r="41" spans="1:7">
      <c r="A41" s="331" t="s">
        <v>513</v>
      </c>
      <c r="B41" s="217">
        <v>13.623103180603374</v>
      </c>
      <c r="C41" s="216">
        <v>11.280935215100406</v>
      </c>
      <c r="D41" s="217">
        <f t="shared" si="0"/>
        <v>-2.3421679655029681</v>
      </c>
      <c r="E41" s="218">
        <f t="shared" si="1"/>
        <v>0.82807382910835203</v>
      </c>
      <c r="F41" s="219" t="s">
        <v>474</v>
      </c>
      <c r="G41" s="220"/>
    </row>
    <row r="42" spans="1:7">
      <c r="A42" s="331" t="s">
        <v>706</v>
      </c>
      <c r="B42" s="217">
        <v>1701.4656586608282</v>
      </c>
      <c r="C42" s="216">
        <v>1679.2369882222029</v>
      </c>
      <c r="D42" s="217">
        <f t="shared" si="0"/>
        <v>-22.228670438625386</v>
      </c>
      <c r="E42" s="218">
        <f t="shared" si="1"/>
        <v>0.98693557502881313</v>
      </c>
      <c r="F42" s="219" t="s">
        <v>399</v>
      </c>
      <c r="G42" s="220"/>
    </row>
    <row r="43" spans="1:7">
      <c r="A43" s="331" t="s">
        <v>500</v>
      </c>
      <c r="B43" s="217">
        <v>13.920094549317916</v>
      </c>
      <c r="C43" s="216">
        <v>12.046650336509575</v>
      </c>
      <c r="D43" s="217">
        <f t="shared" si="0"/>
        <v>-1.8734442128083408</v>
      </c>
      <c r="E43" s="218">
        <f t="shared" si="1"/>
        <v>0.86541440460976327</v>
      </c>
      <c r="F43" s="219" t="s">
        <v>399</v>
      </c>
      <c r="G43" s="220"/>
    </row>
    <row r="44" spans="1:7">
      <c r="A44" s="331" t="s">
        <v>501</v>
      </c>
      <c r="B44" s="217">
        <v>15.003312207676117</v>
      </c>
      <c r="C44" s="216">
        <v>12.558842349225003</v>
      </c>
      <c r="D44" s="217">
        <f t="shared" si="0"/>
        <v>-2.4444698584511144</v>
      </c>
      <c r="E44" s="218">
        <f t="shared" si="1"/>
        <v>0.83707131967830051</v>
      </c>
      <c r="F44" s="219" t="s">
        <v>399</v>
      </c>
      <c r="G44" s="220"/>
    </row>
    <row r="45" spans="1:7">
      <c r="A45" s="331" t="s">
        <v>156</v>
      </c>
      <c r="B45" s="217">
        <v>24.2292692395927</v>
      </c>
      <c r="C45" s="216">
        <v>21.798134011874499</v>
      </c>
      <c r="D45" s="217">
        <f t="shared" si="0"/>
        <v>-2.431135227718201</v>
      </c>
      <c r="E45" s="218">
        <f t="shared" si="1"/>
        <v>0.89966122363502743</v>
      </c>
      <c r="F45" s="219" t="s">
        <v>399</v>
      </c>
      <c r="G45" s="220"/>
    </row>
    <row r="46" spans="1:7">
      <c r="A46" s="331" t="s">
        <v>502</v>
      </c>
      <c r="B46" s="217">
        <v>1.6103206917059301</v>
      </c>
      <c r="C46" s="216">
        <v>2.1141649048625801</v>
      </c>
      <c r="D46" s="217">
        <f t="shared" si="0"/>
        <v>0.50384421315665007</v>
      </c>
      <c r="E46" s="218">
        <f t="shared" si="1"/>
        <v>1.3128843936190693</v>
      </c>
      <c r="F46" s="219" t="s">
        <v>399</v>
      </c>
      <c r="G46" s="220"/>
    </row>
    <row r="47" spans="1:7">
      <c r="A47" s="331" t="s">
        <v>503</v>
      </c>
      <c r="B47" s="217">
        <v>60.263483841909697</v>
      </c>
      <c r="C47" s="216">
        <v>65.168539325842701</v>
      </c>
      <c r="D47" s="217">
        <f t="shared" si="0"/>
        <v>4.9050554839330047</v>
      </c>
      <c r="E47" s="218">
        <f t="shared" si="1"/>
        <v>1.0813934935590601</v>
      </c>
      <c r="F47" s="219" t="s">
        <v>399</v>
      </c>
      <c r="G47" s="220"/>
    </row>
    <row r="48" spans="1:7">
      <c r="A48" s="331" t="s">
        <v>504</v>
      </c>
      <c r="B48" s="217">
        <v>54.225247577242001</v>
      </c>
      <c r="C48" s="216">
        <v>69.4444444444444</v>
      </c>
      <c r="D48" s="217">
        <f t="shared" si="0"/>
        <v>15.219196867202399</v>
      </c>
      <c r="E48" s="218">
        <f t="shared" si="1"/>
        <v>1.2806662495274581</v>
      </c>
      <c r="F48" s="219" t="s">
        <v>399</v>
      </c>
      <c r="G48" s="220"/>
    </row>
    <row r="49" spans="1:7">
      <c r="A49" s="331" t="s">
        <v>505</v>
      </c>
      <c r="B49" s="217">
        <v>427.87705428205533</v>
      </c>
      <c r="C49" s="216">
        <v>520.03055392631597</v>
      </c>
      <c r="D49" s="217">
        <f t="shared" si="0"/>
        <v>92.153499644260648</v>
      </c>
      <c r="E49" s="218">
        <f t="shared" si="1"/>
        <v>1.2153737825434157</v>
      </c>
      <c r="F49" s="219" t="s">
        <v>474</v>
      </c>
      <c r="G49" s="220"/>
    </row>
    <row r="50" spans="1:7">
      <c r="A50" s="331" t="s">
        <v>506</v>
      </c>
      <c r="B50" s="217">
        <v>6.5093017825173201</v>
      </c>
      <c r="C50" s="216">
        <v>5.28</v>
      </c>
      <c r="D50" s="217">
        <f t="shared" si="0"/>
        <v>-1.2293017825173198</v>
      </c>
      <c r="E50" s="218">
        <f t="shared" si="1"/>
        <v>0.81114690582959637</v>
      </c>
      <c r="F50" s="219" t="s">
        <v>399</v>
      </c>
      <c r="G50" s="220"/>
    </row>
    <row r="51" spans="1:7">
      <c r="A51" s="331" t="s">
        <v>707</v>
      </c>
      <c r="B51" s="217">
        <v>8.4200117998583193E-2</v>
      </c>
      <c r="C51" s="216">
        <v>7.21761097076868E-2</v>
      </c>
      <c r="D51" s="217">
        <f t="shared" si="0"/>
        <v>-1.2024008290896393E-2</v>
      </c>
      <c r="E51" s="218">
        <f t="shared" si="1"/>
        <v>0.85719725130196711</v>
      </c>
      <c r="F51" s="219" t="s">
        <v>399</v>
      </c>
      <c r="G51" s="220"/>
    </row>
    <row r="52" spans="1:7">
      <c r="A52" s="331" t="s">
        <v>507</v>
      </c>
      <c r="B52" s="217">
        <v>6.7356258654254999</v>
      </c>
      <c r="C52" s="216">
        <v>6.8676693746476376</v>
      </c>
      <c r="D52" s="217">
        <f t="shared" si="0"/>
        <v>0.1320435092221377</v>
      </c>
      <c r="E52" s="218">
        <f t="shared" si="1"/>
        <v>1.0196037475745094</v>
      </c>
      <c r="F52" s="219" t="s">
        <v>224</v>
      </c>
      <c r="G52" s="220"/>
    </row>
    <row r="53" spans="1:7">
      <c r="A53" s="485" t="s">
        <v>708</v>
      </c>
      <c r="B53" s="485"/>
      <c r="C53" s="485"/>
      <c r="D53" s="485"/>
      <c r="E53" s="485"/>
      <c r="F53" s="485"/>
      <c r="G53" s="485"/>
    </row>
  </sheetData>
  <mergeCells count="3">
    <mergeCell ref="G9:G13"/>
    <mergeCell ref="A1:G1"/>
    <mergeCell ref="A53:G53"/>
  </mergeCells>
  <conditionalFormatting sqref="E3:E52">
    <cfRule type="colorScale" priority="1">
      <colorScale>
        <cfvo type="min"/>
        <cfvo type="percentile" val="50"/>
        <cfvo type="max"/>
        <color rgb="FF5A8AC6"/>
        <color rgb="FFFFEB84"/>
        <color rgb="FFF8696B"/>
      </colorScale>
    </cfRule>
  </conditionalFormatting>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K42"/>
  <sheetViews>
    <sheetView workbookViewId="0"/>
  </sheetViews>
  <sheetFormatPr baseColWidth="10" defaultColWidth="11.25" defaultRowHeight="15"/>
  <cols>
    <col min="1" max="1" width="38.25" style="179" customWidth="1"/>
    <col min="2" max="2" width="14.25" style="179" customWidth="1"/>
    <col min="3" max="3" width="13.75" style="179" customWidth="1"/>
    <col min="4" max="4" width="12.75" style="179" customWidth="1"/>
    <col min="5" max="6" width="11.25" style="179"/>
    <col min="7" max="7" width="13.75" style="179" customWidth="1"/>
    <col min="8" max="12" width="11.25" style="179"/>
    <col min="13" max="13" width="20.25" style="179" customWidth="1"/>
    <col min="14" max="16384" width="11.25" style="179"/>
  </cols>
  <sheetData>
    <row r="1" spans="1:11">
      <c r="A1" s="178" t="s">
        <v>445</v>
      </c>
    </row>
    <row r="2" spans="1:11">
      <c r="A2" s="180"/>
      <c r="B2" s="181"/>
      <c r="C2" s="181"/>
      <c r="D2" s="181"/>
    </row>
    <row r="3" spans="1:11" ht="15.75">
      <c r="A3" s="182"/>
      <c r="B3" s="183"/>
      <c r="C3" s="183"/>
      <c r="D3" s="183"/>
    </row>
    <row r="5" spans="1:11" ht="27.75" customHeight="1"/>
    <row r="6" spans="1:11">
      <c r="A6" s="487" t="s">
        <v>446</v>
      </c>
      <c r="B6" s="487"/>
      <c r="C6" s="487"/>
      <c r="D6" s="487"/>
      <c r="K6" s="178"/>
    </row>
    <row r="7" spans="1:11">
      <c r="A7" s="352"/>
      <c r="B7" s="353" t="s">
        <v>447</v>
      </c>
      <c r="C7" s="353" t="s">
        <v>448</v>
      </c>
      <c r="D7" s="353" t="s">
        <v>93</v>
      </c>
      <c r="E7" s="184" t="s">
        <v>449</v>
      </c>
    </row>
    <row r="8" spans="1:11">
      <c r="A8" s="354" t="s">
        <v>450</v>
      </c>
      <c r="B8" s="355">
        <v>19</v>
      </c>
      <c r="C8" s="355">
        <v>53</v>
      </c>
      <c r="D8" s="353">
        <f>SUM(B8:C8)</f>
        <v>72</v>
      </c>
      <c r="E8" s="185">
        <f>D8/$D$12*100</f>
        <v>16.071428571428573</v>
      </c>
    </row>
    <row r="9" spans="1:11">
      <c r="A9" s="354" t="s">
        <v>451</v>
      </c>
      <c r="B9" s="355">
        <v>81</v>
      </c>
      <c r="C9" s="355">
        <v>90</v>
      </c>
      <c r="D9" s="353">
        <f>SUM(B9:C9)</f>
        <v>171</v>
      </c>
      <c r="E9" s="185">
        <f t="shared" ref="E9:E12" si="0">D9/$D$12*100</f>
        <v>38.169642857142854</v>
      </c>
    </row>
    <row r="10" spans="1:11">
      <c r="A10" s="354" t="s">
        <v>452</v>
      </c>
      <c r="B10" s="355">
        <v>69</v>
      </c>
      <c r="C10" s="355">
        <v>48</v>
      </c>
      <c r="D10" s="353">
        <f>SUM(B10:C10)</f>
        <v>117</v>
      </c>
      <c r="E10" s="185">
        <f t="shared" si="0"/>
        <v>26.116071428571431</v>
      </c>
    </row>
    <row r="11" spans="1:11">
      <c r="A11" s="354" t="s">
        <v>453</v>
      </c>
      <c r="B11" s="355">
        <v>57</v>
      </c>
      <c r="C11" s="355">
        <v>31</v>
      </c>
      <c r="D11" s="353">
        <f>SUM(B11:C11)</f>
        <v>88</v>
      </c>
      <c r="E11" s="185">
        <f t="shared" si="0"/>
        <v>19.642857142857142</v>
      </c>
    </row>
    <row r="12" spans="1:11">
      <c r="A12" s="354" t="s">
        <v>93</v>
      </c>
      <c r="B12" s="353">
        <f>SUM(B8:B11)</f>
        <v>226</v>
      </c>
      <c r="C12" s="353">
        <f t="shared" ref="C12" si="1">SUM(C8:C11)</f>
        <v>222</v>
      </c>
      <c r="D12" s="353">
        <f>SUM(B12:C12)</f>
        <v>448</v>
      </c>
      <c r="E12" s="186">
        <f t="shared" si="0"/>
        <v>100</v>
      </c>
    </row>
    <row r="13" spans="1:11">
      <c r="A13" s="178"/>
      <c r="B13" s="187">
        <f>226/448*100</f>
        <v>50.446428571428569</v>
      </c>
      <c r="C13" s="187">
        <f>222/448*100</f>
        <v>49.553571428571431</v>
      </c>
      <c r="D13" s="188"/>
    </row>
    <row r="14" spans="1:11">
      <c r="B14" s="189"/>
      <c r="C14" s="189"/>
      <c r="D14" s="189"/>
    </row>
    <row r="15" spans="1:11">
      <c r="B15" s="189"/>
      <c r="C15" s="189"/>
      <c r="D15" s="189"/>
    </row>
    <row r="16" spans="1:11">
      <c r="B16" s="189"/>
      <c r="C16" s="189"/>
      <c r="D16" s="189"/>
    </row>
    <row r="17" spans="1:11">
      <c r="A17" s="190" t="s">
        <v>454</v>
      </c>
      <c r="B17" s="488" t="s">
        <v>455</v>
      </c>
      <c r="C17" s="489"/>
      <c r="D17" s="490"/>
      <c r="F17" s="486" t="s">
        <v>462</v>
      </c>
      <c r="G17" s="486"/>
      <c r="H17" s="486"/>
      <c r="I17" s="486"/>
      <c r="J17" s="486"/>
      <c r="K17" s="486"/>
    </row>
    <row r="18" spans="1:11">
      <c r="A18" s="191"/>
      <c r="B18" s="192" t="s">
        <v>447</v>
      </c>
      <c r="C18" s="192" t="s">
        <v>448</v>
      </c>
      <c r="D18" s="192" t="s">
        <v>93</v>
      </c>
    </row>
    <row r="19" spans="1:11" ht="23.25">
      <c r="A19" s="190" t="s">
        <v>456</v>
      </c>
      <c r="B19" s="193">
        <v>9</v>
      </c>
      <c r="C19" s="193">
        <v>10</v>
      </c>
      <c r="D19" s="194">
        <f t="shared" ref="D19:D22" si="2">SUM(B19:C19)</f>
        <v>19</v>
      </c>
      <c r="I19" s="119"/>
    </row>
    <row r="20" spans="1:11" ht="15.75">
      <c r="A20" s="190" t="s">
        <v>457</v>
      </c>
      <c r="B20" s="193">
        <v>9</v>
      </c>
      <c r="C20" s="193">
        <v>10</v>
      </c>
      <c r="D20" s="194">
        <f t="shared" si="2"/>
        <v>19</v>
      </c>
    </row>
    <row r="21" spans="1:11" ht="15.75">
      <c r="A21" s="356" t="s">
        <v>458</v>
      </c>
      <c r="B21" s="357">
        <v>226</v>
      </c>
      <c r="C21" s="357">
        <v>222</v>
      </c>
      <c r="D21" s="358">
        <f t="shared" si="2"/>
        <v>448</v>
      </c>
    </row>
    <row r="22" spans="1:11" ht="15.75">
      <c r="A22" s="195" t="s">
        <v>459</v>
      </c>
      <c r="B22" s="193">
        <v>133</v>
      </c>
      <c r="C22" s="193">
        <v>190</v>
      </c>
      <c r="D22" s="194">
        <f t="shared" si="2"/>
        <v>323</v>
      </c>
    </row>
    <row r="23" spans="1:11" ht="15.75">
      <c r="A23" s="195" t="s">
        <v>460</v>
      </c>
      <c r="B23" s="193">
        <v>16</v>
      </c>
      <c r="C23" s="193">
        <v>27</v>
      </c>
      <c r="D23" s="194">
        <f>SUM(B23:C23)</f>
        <v>43</v>
      </c>
    </row>
    <row r="24" spans="1:11" ht="15.75">
      <c r="A24" s="195" t="s">
        <v>93</v>
      </c>
      <c r="B24" s="196">
        <f>SUM(B19:B23)</f>
        <v>393</v>
      </c>
      <c r="C24" s="196">
        <f>SUM(C19:C23)</f>
        <v>459</v>
      </c>
      <c r="D24" s="194">
        <f>SUM(B24:C24)</f>
        <v>852</v>
      </c>
    </row>
    <row r="25" spans="1:11">
      <c r="A25" s="178"/>
      <c r="B25" s="188"/>
      <c r="C25" s="188"/>
      <c r="D25" s="188"/>
    </row>
    <row r="26" spans="1:11">
      <c r="B26" s="187"/>
      <c r="C26" s="187"/>
    </row>
    <row r="27" spans="1:11">
      <c r="C27" s="197"/>
    </row>
    <row r="28" spans="1:11">
      <c r="A28" s="198"/>
      <c r="B28" s="192" t="s">
        <v>447</v>
      </c>
      <c r="C28" s="192" t="s">
        <v>448</v>
      </c>
    </row>
    <row r="29" spans="1:11" ht="15.75">
      <c r="A29" s="199" t="s">
        <v>461</v>
      </c>
      <c r="B29" s="200">
        <v>393</v>
      </c>
      <c r="C29" s="200">
        <v>459</v>
      </c>
    </row>
    <row r="30" spans="1:11">
      <c r="B30" s="179">
        <f>393/852*100</f>
        <v>46.12676056338028</v>
      </c>
      <c r="C30" s="179">
        <f>459/852*100</f>
        <v>53.873239436619713</v>
      </c>
    </row>
    <row r="31" spans="1:11">
      <c r="A31" s="201"/>
      <c r="B31" s="201"/>
      <c r="C31" s="201"/>
    </row>
    <row r="32" spans="1:11">
      <c r="A32" s="491"/>
      <c r="B32" s="491"/>
      <c r="C32" s="491"/>
    </row>
    <row r="33" spans="1:11">
      <c r="A33" s="491"/>
      <c r="B33" s="491"/>
      <c r="C33" s="491"/>
    </row>
    <row r="39" spans="1:11">
      <c r="F39" s="486" t="s">
        <v>462</v>
      </c>
      <c r="G39" s="486"/>
      <c r="H39" s="486"/>
      <c r="I39" s="486"/>
      <c r="J39" s="486"/>
      <c r="K39" s="486"/>
    </row>
    <row r="42" spans="1:11" ht="23.25">
      <c r="G42" s="119"/>
    </row>
  </sheetData>
  <mergeCells count="6">
    <mergeCell ref="F39:K39"/>
    <mergeCell ref="A6:D6"/>
    <mergeCell ref="B17:D17"/>
    <mergeCell ref="A32:C32"/>
    <mergeCell ref="A33:C33"/>
    <mergeCell ref="F17:K17"/>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I28"/>
  <sheetViews>
    <sheetView topLeftCell="A2" workbookViewId="0">
      <selection activeCell="A7" sqref="A7"/>
    </sheetView>
  </sheetViews>
  <sheetFormatPr baseColWidth="10" defaultColWidth="11.25" defaultRowHeight="15"/>
  <cols>
    <col min="1" max="1" width="40" style="179" customWidth="1"/>
    <col min="2" max="9" width="7.75" style="179" customWidth="1"/>
    <col min="10" max="256" width="11.25" style="179"/>
    <col min="257" max="257" width="18.5" style="179" customWidth="1"/>
    <col min="258" max="263" width="11.25" style="179"/>
    <col min="264" max="264" width="11.75" style="179" bestFit="1" customWidth="1"/>
    <col min="265" max="512" width="11.25" style="179"/>
    <col min="513" max="513" width="18.5" style="179" customWidth="1"/>
    <col min="514" max="519" width="11.25" style="179"/>
    <col min="520" max="520" width="11.75" style="179" bestFit="1" customWidth="1"/>
    <col min="521" max="768" width="11.25" style="179"/>
    <col min="769" max="769" width="18.5" style="179" customWidth="1"/>
    <col min="770" max="775" width="11.25" style="179"/>
    <col min="776" max="776" width="11.75" style="179" bestFit="1" customWidth="1"/>
    <col min="777" max="1024" width="11.25" style="179"/>
    <col min="1025" max="1025" width="18.5" style="179" customWidth="1"/>
    <col min="1026" max="1031" width="11.25" style="179"/>
    <col min="1032" max="1032" width="11.75" style="179" bestFit="1" customWidth="1"/>
    <col min="1033" max="1280" width="11.25" style="179"/>
    <col min="1281" max="1281" width="18.5" style="179" customWidth="1"/>
    <col min="1282" max="1287" width="11.25" style="179"/>
    <col min="1288" max="1288" width="11.75" style="179" bestFit="1" customWidth="1"/>
    <col min="1289" max="1536" width="11.25" style="179"/>
    <col min="1537" max="1537" width="18.5" style="179" customWidth="1"/>
    <col min="1538" max="1543" width="11.25" style="179"/>
    <col min="1544" max="1544" width="11.75" style="179" bestFit="1" customWidth="1"/>
    <col min="1545" max="1792" width="11.25" style="179"/>
    <col min="1793" max="1793" width="18.5" style="179" customWidth="1"/>
    <col min="1794" max="1799" width="11.25" style="179"/>
    <col min="1800" max="1800" width="11.75" style="179" bestFit="1" customWidth="1"/>
    <col min="1801" max="2048" width="11.25" style="179"/>
    <col min="2049" max="2049" width="18.5" style="179" customWidth="1"/>
    <col min="2050" max="2055" width="11.25" style="179"/>
    <col min="2056" max="2056" width="11.75" style="179" bestFit="1" customWidth="1"/>
    <col min="2057" max="2304" width="11.25" style="179"/>
    <col min="2305" max="2305" width="18.5" style="179" customWidth="1"/>
    <col min="2306" max="2311" width="11.25" style="179"/>
    <col min="2312" max="2312" width="11.75" style="179" bestFit="1" customWidth="1"/>
    <col min="2313" max="2560" width="11.25" style="179"/>
    <col min="2561" max="2561" width="18.5" style="179" customWidth="1"/>
    <col min="2562" max="2567" width="11.25" style="179"/>
    <col min="2568" max="2568" width="11.75" style="179" bestFit="1" customWidth="1"/>
    <col min="2569" max="2816" width="11.25" style="179"/>
    <col min="2817" max="2817" width="18.5" style="179" customWidth="1"/>
    <col min="2818" max="2823" width="11.25" style="179"/>
    <col min="2824" max="2824" width="11.75" style="179" bestFit="1" customWidth="1"/>
    <col min="2825" max="3072" width="11.25" style="179"/>
    <col min="3073" max="3073" width="18.5" style="179" customWidth="1"/>
    <col min="3074" max="3079" width="11.25" style="179"/>
    <col min="3080" max="3080" width="11.75" style="179" bestFit="1" customWidth="1"/>
    <col min="3081" max="3328" width="11.25" style="179"/>
    <col min="3329" max="3329" width="18.5" style="179" customWidth="1"/>
    <col min="3330" max="3335" width="11.25" style="179"/>
    <col min="3336" max="3336" width="11.75" style="179" bestFit="1" customWidth="1"/>
    <col min="3337" max="3584" width="11.25" style="179"/>
    <col min="3585" max="3585" width="18.5" style="179" customWidth="1"/>
    <col min="3586" max="3591" width="11.25" style="179"/>
    <col min="3592" max="3592" width="11.75" style="179" bestFit="1" customWidth="1"/>
    <col min="3593" max="3840" width="11.25" style="179"/>
    <col min="3841" max="3841" width="18.5" style="179" customWidth="1"/>
    <col min="3842" max="3847" width="11.25" style="179"/>
    <col min="3848" max="3848" width="11.75" style="179" bestFit="1" customWidth="1"/>
    <col min="3849" max="4096" width="11.25" style="179"/>
    <col min="4097" max="4097" width="18.5" style="179" customWidth="1"/>
    <col min="4098" max="4103" width="11.25" style="179"/>
    <col min="4104" max="4104" width="11.75" style="179" bestFit="1" customWidth="1"/>
    <col min="4105" max="4352" width="11.25" style="179"/>
    <col min="4353" max="4353" width="18.5" style="179" customWidth="1"/>
    <col min="4354" max="4359" width="11.25" style="179"/>
    <col min="4360" max="4360" width="11.75" style="179" bestFit="1" customWidth="1"/>
    <col min="4361" max="4608" width="11.25" style="179"/>
    <col min="4609" max="4609" width="18.5" style="179" customWidth="1"/>
    <col min="4610" max="4615" width="11.25" style="179"/>
    <col min="4616" max="4616" width="11.75" style="179" bestFit="1" customWidth="1"/>
    <col min="4617" max="4864" width="11.25" style="179"/>
    <col min="4865" max="4865" width="18.5" style="179" customWidth="1"/>
    <col min="4866" max="4871" width="11.25" style="179"/>
    <col min="4872" max="4872" width="11.75" style="179" bestFit="1" customWidth="1"/>
    <col min="4873" max="5120" width="11.25" style="179"/>
    <col min="5121" max="5121" width="18.5" style="179" customWidth="1"/>
    <col min="5122" max="5127" width="11.25" style="179"/>
    <col min="5128" max="5128" width="11.75" style="179" bestFit="1" customWidth="1"/>
    <col min="5129" max="5376" width="11.25" style="179"/>
    <col min="5377" max="5377" width="18.5" style="179" customWidth="1"/>
    <col min="5378" max="5383" width="11.25" style="179"/>
    <col min="5384" max="5384" width="11.75" style="179" bestFit="1" customWidth="1"/>
    <col min="5385" max="5632" width="11.25" style="179"/>
    <col min="5633" max="5633" width="18.5" style="179" customWidth="1"/>
    <col min="5634" max="5639" width="11.25" style="179"/>
    <col min="5640" max="5640" width="11.75" style="179" bestFit="1" customWidth="1"/>
    <col min="5641" max="5888" width="11.25" style="179"/>
    <col min="5889" max="5889" width="18.5" style="179" customWidth="1"/>
    <col min="5890" max="5895" width="11.25" style="179"/>
    <col min="5896" max="5896" width="11.75" style="179" bestFit="1" customWidth="1"/>
    <col min="5897" max="6144" width="11.25" style="179"/>
    <col min="6145" max="6145" width="18.5" style="179" customWidth="1"/>
    <col min="6146" max="6151" width="11.25" style="179"/>
    <col min="6152" max="6152" width="11.75" style="179" bestFit="1" customWidth="1"/>
    <col min="6153" max="6400" width="11.25" style="179"/>
    <col min="6401" max="6401" width="18.5" style="179" customWidth="1"/>
    <col min="6402" max="6407" width="11.25" style="179"/>
    <col min="6408" max="6408" width="11.75" style="179" bestFit="1" customWidth="1"/>
    <col min="6409" max="6656" width="11.25" style="179"/>
    <col min="6657" max="6657" width="18.5" style="179" customWidth="1"/>
    <col min="6658" max="6663" width="11.25" style="179"/>
    <col min="6664" max="6664" width="11.75" style="179" bestFit="1" customWidth="1"/>
    <col min="6665" max="6912" width="11.25" style="179"/>
    <col min="6913" max="6913" width="18.5" style="179" customWidth="1"/>
    <col min="6914" max="6919" width="11.25" style="179"/>
    <col min="6920" max="6920" width="11.75" style="179" bestFit="1" customWidth="1"/>
    <col min="6921" max="7168" width="11.25" style="179"/>
    <col min="7169" max="7169" width="18.5" style="179" customWidth="1"/>
    <col min="7170" max="7175" width="11.25" style="179"/>
    <col min="7176" max="7176" width="11.75" style="179" bestFit="1" customWidth="1"/>
    <col min="7177" max="7424" width="11.25" style="179"/>
    <col min="7425" max="7425" width="18.5" style="179" customWidth="1"/>
    <col min="7426" max="7431" width="11.25" style="179"/>
    <col min="7432" max="7432" width="11.75" style="179" bestFit="1" customWidth="1"/>
    <col min="7433" max="7680" width="11.25" style="179"/>
    <col min="7681" max="7681" width="18.5" style="179" customWidth="1"/>
    <col min="7682" max="7687" width="11.25" style="179"/>
    <col min="7688" max="7688" width="11.75" style="179" bestFit="1" customWidth="1"/>
    <col min="7689" max="7936" width="11.25" style="179"/>
    <col min="7937" max="7937" width="18.5" style="179" customWidth="1"/>
    <col min="7938" max="7943" width="11.25" style="179"/>
    <col min="7944" max="7944" width="11.75" style="179" bestFit="1" customWidth="1"/>
    <col min="7945" max="8192" width="11.25" style="179"/>
    <col min="8193" max="8193" width="18.5" style="179" customWidth="1"/>
    <col min="8194" max="8199" width="11.25" style="179"/>
    <col min="8200" max="8200" width="11.75" style="179" bestFit="1" customWidth="1"/>
    <col min="8201" max="8448" width="11.25" style="179"/>
    <col min="8449" max="8449" width="18.5" style="179" customWidth="1"/>
    <col min="8450" max="8455" width="11.25" style="179"/>
    <col min="8456" max="8456" width="11.75" style="179" bestFit="1" customWidth="1"/>
    <col min="8457" max="8704" width="11.25" style="179"/>
    <col min="8705" max="8705" width="18.5" style="179" customWidth="1"/>
    <col min="8706" max="8711" width="11.25" style="179"/>
    <col min="8712" max="8712" width="11.75" style="179" bestFit="1" customWidth="1"/>
    <col min="8713" max="8960" width="11.25" style="179"/>
    <col min="8961" max="8961" width="18.5" style="179" customWidth="1"/>
    <col min="8962" max="8967" width="11.25" style="179"/>
    <col min="8968" max="8968" width="11.75" style="179" bestFit="1" customWidth="1"/>
    <col min="8969" max="9216" width="11.25" style="179"/>
    <col min="9217" max="9217" width="18.5" style="179" customWidth="1"/>
    <col min="9218" max="9223" width="11.25" style="179"/>
    <col min="9224" max="9224" width="11.75" style="179" bestFit="1" customWidth="1"/>
    <col min="9225" max="9472" width="11.25" style="179"/>
    <col min="9473" max="9473" width="18.5" style="179" customWidth="1"/>
    <col min="9474" max="9479" width="11.25" style="179"/>
    <col min="9480" max="9480" width="11.75" style="179" bestFit="1" customWidth="1"/>
    <col min="9481" max="9728" width="11.25" style="179"/>
    <col min="9729" max="9729" width="18.5" style="179" customWidth="1"/>
    <col min="9730" max="9735" width="11.25" style="179"/>
    <col min="9736" max="9736" width="11.75" style="179" bestFit="1" customWidth="1"/>
    <col min="9737" max="9984" width="11.25" style="179"/>
    <col min="9985" max="9985" width="18.5" style="179" customWidth="1"/>
    <col min="9986" max="9991" width="11.25" style="179"/>
    <col min="9992" max="9992" width="11.75" style="179" bestFit="1" customWidth="1"/>
    <col min="9993" max="10240" width="11.25" style="179"/>
    <col min="10241" max="10241" width="18.5" style="179" customWidth="1"/>
    <col min="10242" max="10247" width="11.25" style="179"/>
    <col min="10248" max="10248" width="11.75" style="179" bestFit="1" customWidth="1"/>
    <col min="10249" max="10496" width="11.25" style="179"/>
    <col min="10497" max="10497" width="18.5" style="179" customWidth="1"/>
    <col min="10498" max="10503" width="11.25" style="179"/>
    <col min="10504" max="10504" width="11.75" style="179" bestFit="1" customWidth="1"/>
    <col min="10505" max="10752" width="11.25" style="179"/>
    <col min="10753" max="10753" width="18.5" style="179" customWidth="1"/>
    <col min="10754" max="10759" width="11.25" style="179"/>
    <col min="10760" max="10760" width="11.75" style="179" bestFit="1" customWidth="1"/>
    <col min="10761" max="11008" width="11.25" style="179"/>
    <col min="11009" max="11009" width="18.5" style="179" customWidth="1"/>
    <col min="11010" max="11015" width="11.25" style="179"/>
    <col min="11016" max="11016" width="11.75" style="179" bestFit="1" customWidth="1"/>
    <col min="11017" max="11264" width="11.25" style="179"/>
    <col min="11265" max="11265" width="18.5" style="179" customWidth="1"/>
    <col min="11266" max="11271" width="11.25" style="179"/>
    <col min="11272" max="11272" width="11.75" style="179" bestFit="1" customWidth="1"/>
    <col min="11273" max="11520" width="11.25" style="179"/>
    <col min="11521" max="11521" width="18.5" style="179" customWidth="1"/>
    <col min="11522" max="11527" width="11.25" style="179"/>
    <col min="11528" max="11528" width="11.75" style="179" bestFit="1" customWidth="1"/>
    <col min="11529" max="11776" width="11.25" style="179"/>
    <col min="11777" max="11777" width="18.5" style="179" customWidth="1"/>
    <col min="11778" max="11783" width="11.25" style="179"/>
    <col min="11784" max="11784" width="11.75" style="179" bestFit="1" customWidth="1"/>
    <col min="11785" max="12032" width="11.25" style="179"/>
    <col min="12033" max="12033" width="18.5" style="179" customWidth="1"/>
    <col min="12034" max="12039" width="11.25" style="179"/>
    <col min="12040" max="12040" width="11.75" style="179" bestFit="1" customWidth="1"/>
    <col min="12041" max="12288" width="11.25" style="179"/>
    <col min="12289" max="12289" width="18.5" style="179" customWidth="1"/>
    <col min="12290" max="12295" width="11.25" style="179"/>
    <col min="12296" max="12296" width="11.75" style="179" bestFit="1" customWidth="1"/>
    <col min="12297" max="12544" width="11.25" style="179"/>
    <col min="12545" max="12545" width="18.5" style="179" customWidth="1"/>
    <col min="12546" max="12551" width="11.25" style="179"/>
    <col min="12552" max="12552" width="11.75" style="179" bestFit="1" customWidth="1"/>
    <col min="12553" max="12800" width="11.25" style="179"/>
    <col min="12801" max="12801" width="18.5" style="179" customWidth="1"/>
    <col min="12802" max="12807" width="11.25" style="179"/>
    <col min="12808" max="12808" width="11.75" style="179" bestFit="1" customWidth="1"/>
    <col min="12809" max="13056" width="11.25" style="179"/>
    <col min="13057" max="13057" width="18.5" style="179" customWidth="1"/>
    <col min="13058" max="13063" width="11.25" style="179"/>
    <col min="13064" max="13064" width="11.75" style="179" bestFit="1" customWidth="1"/>
    <col min="13065" max="13312" width="11.25" style="179"/>
    <col min="13313" max="13313" width="18.5" style="179" customWidth="1"/>
    <col min="13314" max="13319" width="11.25" style="179"/>
    <col min="13320" max="13320" width="11.75" style="179" bestFit="1" customWidth="1"/>
    <col min="13321" max="13568" width="11.25" style="179"/>
    <col min="13569" max="13569" width="18.5" style="179" customWidth="1"/>
    <col min="13570" max="13575" width="11.25" style="179"/>
    <col min="13576" max="13576" width="11.75" style="179" bestFit="1" customWidth="1"/>
    <col min="13577" max="13824" width="11.25" style="179"/>
    <col min="13825" max="13825" width="18.5" style="179" customWidth="1"/>
    <col min="13826" max="13831" width="11.25" style="179"/>
    <col min="13832" max="13832" width="11.75" style="179" bestFit="1" customWidth="1"/>
    <col min="13833" max="14080" width="11.25" style="179"/>
    <col min="14081" max="14081" width="18.5" style="179" customWidth="1"/>
    <col min="14082" max="14087" width="11.25" style="179"/>
    <col min="14088" max="14088" width="11.75" style="179" bestFit="1" customWidth="1"/>
    <col min="14089" max="14336" width="11.25" style="179"/>
    <col min="14337" max="14337" width="18.5" style="179" customWidth="1"/>
    <col min="14338" max="14343" width="11.25" style="179"/>
    <col min="14344" max="14344" width="11.75" style="179" bestFit="1" customWidth="1"/>
    <col min="14345" max="14592" width="11.25" style="179"/>
    <col min="14593" max="14593" width="18.5" style="179" customWidth="1"/>
    <col min="14594" max="14599" width="11.25" style="179"/>
    <col min="14600" max="14600" width="11.75" style="179" bestFit="1" customWidth="1"/>
    <col min="14601" max="14848" width="11.25" style="179"/>
    <col min="14849" max="14849" width="18.5" style="179" customWidth="1"/>
    <col min="14850" max="14855" width="11.25" style="179"/>
    <col min="14856" max="14856" width="11.75" style="179" bestFit="1" customWidth="1"/>
    <col min="14857" max="15104" width="11.25" style="179"/>
    <col min="15105" max="15105" width="18.5" style="179" customWidth="1"/>
    <col min="15106" max="15111" width="11.25" style="179"/>
    <col min="15112" max="15112" width="11.75" style="179" bestFit="1" customWidth="1"/>
    <col min="15113" max="15360" width="11.25" style="179"/>
    <col min="15361" max="15361" width="18.5" style="179" customWidth="1"/>
    <col min="15362" max="15367" width="11.25" style="179"/>
    <col min="15368" max="15368" width="11.75" style="179" bestFit="1" customWidth="1"/>
    <col min="15369" max="15616" width="11.25" style="179"/>
    <col min="15617" max="15617" width="18.5" style="179" customWidth="1"/>
    <col min="15618" max="15623" width="11.25" style="179"/>
    <col min="15624" max="15624" width="11.75" style="179" bestFit="1" customWidth="1"/>
    <col min="15625" max="15872" width="11.25" style="179"/>
    <col min="15873" max="15873" width="18.5" style="179" customWidth="1"/>
    <col min="15874" max="15879" width="11.25" style="179"/>
    <col min="15880" max="15880" width="11.75" style="179" bestFit="1" customWidth="1"/>
    <col min="15881" max="16128" width="11.25" style="179"/>
    <col min="16129" max="16129" width="18.5" style="179" customWidth="1"/>
    <col min="16130" max="16135" width="11.25" style="179"/>
    <col min="16136" max="16136" width="11.75" style="179" bestFit="1" customWidth="1"/>
    <col min="16137" max="16382" width="11.25" style="179"/>
    <col min="16383" max="16384" width="11.25" style="179" customWidth="1"/>
  </cols>
  <sheetData>
    <row r="1" spans="1:9" hidden="1"/>
    <row r="2" spans="1:9" ht="14.25" customHeight="1">
      <c r="A2" s="492" t="s">
        <v>709</v>
      </c>
      <c r="B2" s="492"/>
      <c r="C2" s="492"/>
      <c r="D2" s="492"/>
      <c r="E2" s="492"/>
      <c r="F2" s="492"/>
      <c r="G2" s="492"/>
      <c r="H2" s="492"/>
      <c r="I2" s="492"/>
    </row>
    <row r="3" spans="1:9">
      <c r="A3" s="280" t="s">
        <v>419</v>
      </c>
      <c r="B3" s="350">
        <v>2014</v>
      </c>
      <c r="C3" s="350">
        <v>2015</v>
      </c>
      <c r="D3" s="350">
        <v>2016</v>
      </c>
      <c r="E3" s="350">
        <v>2017</v>
      </c>
      <c r="F3" s="350">
        <v>2018</v>
      </c>
      <c r="G3" s="350">
        <v>2019</v>
      </c>
      <c r="H3" s="350">
        <v>2020</v>
      </c>
      <c r="I3" s="350" t="s">
        <v>463</v>
      </c>
    </row>
    <row r="4" spans="1:9">
      <c r="A4" s="281" t="s">
        <v>710</v>
      </c>
      <c r="B4" s="282"/>
      <c r="C4" s="282"/>
      <c r="D4" s="282"/>
      <c r="E4" s="282"/>
      <c r="F4" s="282"/>
      <c r="G4" s="282"/>
      <c r="H4" s="282"/>
      <c r="I4" s="282"/>
    </row>
    <row r="5" spans="1:9">
      <c r="A5" s="283" t="s">
        <v>711</v>
      </c>
      <c r="B5" s="284">
        <v>512</v>
      </c>
      <c r="C5" s="284">
        <v>595</v>
      </c>
      <c r="D5" s="284">
        <v>596</v>
      </c>
      <c r="E5" s="284">
        <v>681</v>
      </c>
      <c r="F5" s="284">
        <v>759</v>
      </c>
      <c r="G5" s="284">
        <v>777</v>
      </c>
      <c r="H5" s="284">
        <v>793</v>
      </c>
      <c r="I5" s="284">
        <v>815</v>
      </c>
    </row>
    <row r="6" spans="1:9">
      <c r="A6" s="283" t="s">
        <v>712</v>
      </c>
      <c r="B6" s="284">
        <v>45</v>
      </c>
      <c r="C6" s="284">
        <v>53</v>
      </c>
      <c r="D6" s="284">
        <v>53</v>
      </c>
      <c r="E6" s="284">
        <v>53</v>
      </c>
      <c r="F6" s="284">
        <v>54</v>
      </c>
      <c r="G6" s="284">
        <v>52</v>
      </c>
      <c r="H6" s="284">
        <v>52</v>
      </c>
      <c r="I6" s="284">
        <v>53</v>
      </c>
    </row>
    <row r="7" spans="1:9">
      <c r="A7" s="283" t="s">
        <v>294</v>
      </c>
      <c r="B7" s="284">
        <v>74</v>
      </c>
      <c r="C7" s="284">
        <v>66</v>
      </c>
      <c r="D7" s="284">
        <v>78</v>
      </c>
      <c r="E7" s="284">
        <v>108</v>
      </c>
      <c r="F7" s="284">
        <v>121</v>
      </c>
      <c r="G7" s="284">
        <v>171</v>
      </c>
      <c r="H7" s="284">
        <v>167</v>
      </c>
      <c r="I7" s="284">
        <v>90</v>
      </c>
    </row>
    <row r="8" spans="1:9">
      <c r="A8" s="281" t="s">
        <v>295</v>
      </c>
      <c r="B8" s="282"/>
      <c r="C8" s="282"/>
      <c r="D8" s="282"/>
      <c r="E8" s="282"/>
      <c r="F8" s="282"/>
      <c r="G8" s="282"/>
      <c r="H8" s="282"/>
      <c r="I8" s="282"/>
    </row>
    <row r="9" spans="1:9">
      <c r="A9" s="283" t="s">
        <v>713</v>
      </c>
      <c r="B9" s="284">
        <v>0</v>
      </c>
      <c r="C9" s="284">
        <v>0</v>
      </c>
      <c r="D9" s="284">
        <v>0</v>
      </c>
      <c r="E9" s="284">
        <v>4</v>
      </c>
      <c r="F9" s="284">
        <v>4</v>
      </c>
      <c r="G9" s="284">
        <v>4</v>
      </c>
      <c r="H9" s="284">
        <v>4</v>
      </c>
      <c r="I9" s="284">
        <v>7</v>
      </c>
    </row>
    <row r="10" spans="1:9">
      <c r="A10" s="283" t="s">
        <v>714</v>
      </c>
      <c r="B10" s="284">
        <v>26</v>
      </c>
      <c r="C10" s="284">
        <v>28</v>
      </c>
      <c r="D10" s="284">
        <v>25</v>
      </c>
      <c r="E10" s="284">
        <v>34</v>
      </c>
      <c r="F10" s="284">
        <v>14</v>
      </c>
      <c r="G10" s="284">
        <v>18</v>
      </c>
      <c r="H10" s="284">
        <v>16</v>
      </c>
      <c r="I10" s="284">
        <v>11</v>
      </c>
    </row>
    <row r="11" spans="1:9">
      <c r="A11" s="283" t="s">
        <v>715</v>
      </c>
      <c r="B11" s="284">
        <v>3</v>
      </c>
      <c r="C11" s="284">
        <v>4</v>
      </c>
      <c r="D11" s="284">
        <v>3</v>
      </c>
      <c r="E11" s="284">
        <v>8</v>
      </c>
      <c r="F11" s="284">
        <v>5</v>
      </c>
      <c r="G11" s="284">
        <v>4</v>
      </c>
      <c r="H11" s="284">
        <v>4</v>
      </c>
      <c r="I11" s="284">
        <v>3</v>
      </c>
    </row>
    <row r="12" spans="1:9" ht="15.75" customHeight="1">
      <c r="A12" s="283" t="s">
        <v>716</v>
      </c>
      <c r="B12" s="284">
        <v>4</v>
      </c>
      <c r="C12" s="284">
        <v>1</v>
      </c>
      <c r="D12" s="284">
        <v>1</v>
      </c>
      <c r="E12" s="284">
        <v>4</v>
      </c>
      <c r="F12" s="284">
        <v>3</v>
      </c>
      <c r="G12" s="284">
        <v>4</v>
      </c>
      <c r="H12" s="284">
        <v>2</v>
      </c>
      <c r="I12" s="284">
        <v>6</v>
      </c>
    </row>
    <row r="13" spans="1:9">
      <c r="A13" s="281" t="s">
        <v>420</v>
      </c>
      <c r="B13" s="282"/>
      <c r="C13" s="282"/>
      <c r="D13" s="282"/>
      <c r="E13" s="282"/>
      <c r="F13" s="282"/>
      <c r="G13" s="282"/>
      <c r="H13" s="282"/>
      <c r="I13" s="282"/>
    </row>
    <row r="14" spans="1:9">
      <c r="A14" s="283" t="s">
        <v>717</v>
      </c>
      <c r="B14" s="284">
        <v>100</v>
      </c>
      <c r="C14" s="284">
        <v>75</v>
      </c>
      <c r="D14" s="284">
        <v>89</v>
      </c>
      <c r="E14" s="284">
        <v>81</v>
      </c>
      <c r="F14" s="284">
        <v>78</v>
      </c>
      <c r="G14" s="284">
        <v>82</v>
      </c>
      <c r="H14" s="284">
        <v>88</v>
      </c>
      <c r="I14" s="284">
        <v>91</v>
      </c>
    </row>
    <row r="15" spans="1:9">
      <c r="A15" s="283" t="s">
        <v>718</v>
      </c>
      <c r="B15" s="284" t="s">
        <v>296</v>
      </c>
      <c r="C15" s="284">
        <v>488</v>
      </c>
      <c r="D15" s="284">
        <v>573</v>
      </c>
      <c r="E15" s="284">
        <v>466</v>
      </c>
      <c r="F15" s="284">
        <v>466</v>
      </c>
      <c r="G15" s="284">
        <v>486</v>
      </c>
      <c r="H15" s="284">
        <v>509</v>
      </c>
      <c r="I15" s="284">
        <v>327</v>
      </c>
    </row>
    <row r="16" spans="1:9">
      <c r="A16" s="281" t="s">
        <v>297</v>
      </c>
      <c r="B16" s="282"/>
      <c r="C16" s="282"/>
      <c r="D16" s="282"/>
      <c r="E16" s="282"/>
      <c r="F16" s="282"/>
      <c r="G16" s="282"/>
      <c r="H16" s="282"/>
      <c r="I16" s="282"/>
    </row>
    <row r="17" spans="1:9">
      <c r="A17" s="283" t="s">
        <v>719</v>
      </c>
      <c r="B17" s="284">
        <v>385</v>
      </c>
      <c r="C17" s="284">
        <v>412</v>
      </c>
      <c r="D17" s="284">
        <v>414</v>
      </c>
      <c r="E17" s="284">
        <v>432</v>
      </c>
      <c r="F17" s="284">
        <v>424</v>
      </c>
      <c r="G17" s="284">
        <v>540</v>
      </c>
      <c r="H17" s="284">
        <v>590</v>
      </c>
      <c r="I17" s="284">
        <v>633</v>
      </c>
    </row>
    <row r="18" spans="1:9">
      <c r="A18" s="283" t="s">
        <v>720</v>
      </c>
      <c r="B18" s="284">
        <v>346</v>
      </c>
      <c r="C18" s="284">
        <v>368</v>
      </c>
      <c r="D18" s="284">
        <v>397</v>
      </c>
      <c r="E18" s="284">
        <v>414</v>
      </c>
      <c r="F18" s="284">
        <v>396</v>
      </c>
      <c r="G18" s="284">
        <v>513</v>
      </c>
      <c r="H18" s="284">
        <v>555</v>
      </c>
      <c r="I18" s="284">
        <v>580</v>
      </c>
    </row>
    <row r="19" spans="1:9">
      <c r="A19" s="283" t="s">
        <v>721</v>
      </c>
      <c r="B19" s="284">
        <v>53</v>
      </c>
      <c r="C19" s="284">
        <v>50</v>
      </c>
      <c r="D19" s="284">
        <v>52</v>
      </c>
      <c r="E19" s="284">
        <v>52</v>
      </c>
      <c r="F19" s="284">
        <v>51</v>
      </c>
      <c r="G19" s="284">
        <v>55</v>
      </c>
      <c r="H19" s="285">
        <v>56.22</v>
      </c>
      <c r="I19" s="285">
        <v>53</v>
      </c>
    </row>
    <row r="20" spans="1:9">
      <c r="A20" s="283" t="s">
        <v>722</v>
      </c>
      <c r="B20" s="284">
        <v>23</v>
      </c>
      <c r="C20" s="284">
        <v>20</v>
      </c>
      <c r="D20" s="284">
        <v>20</v>
      </c>
      <c r="E20" s="284">
        <v>22</v>
      </c>
      <c r="F20" s="284">
        <v>19</v>
      </c>
      <c r="G20" s="284">
        <v>23</v>
      </c>
      <c r="H20" s="285">
        <v>19.28</v>
      </c>
      <c r="I20" s="285">
        <v>18</v>
      </c>
    </row>
    <row r="21" spans="1:9">
      <c r="A21" s="283" t="s">
        <v>723</v>
      </c>
      <c r="B21" s="286">
        <v>1280</v>
      </c>
      <c r="C21" s="286">
        <v>1417</v>
      </c>
      <c r="D21" s="286">
        <v>1697</v>
      </c>
      <c r="E21" s="286">
        <v>1829</v>
      </c>
      <c r="F21" s="286">
        <v>1886</v>
      </c>
      <c r="G21" s="286">
        <v>2401</v>
      </c>
      <c r="H21" s="286">
        <v>2733.37</v>
      </c>
      <c r="I21" s="286">
        <v>3033</v>
      </c>
    </row>
    <row r="22" spans="1:9" ht="18.75" customHeight="1">
      <c r="A22" s="283" t="s">
        <v>724</v>
      </c>
      <c r="B22" s="284">
        <v>3.7</v>
      </c>
      <c r="C22" s="284">
        <v>3.85</v>
      </c>
      <c r="D22" s="284">
        <v>4.2699999999999996</v>
      </c>
      <c r="E22" s="284">
        <v>4.42</v>
      </c>
      <c r="F22" s="284">
        <v>4.76</v>
      </c>
      <c r="G22" s="284">
        <v>4.68</v>
      </c>
      <c r="H22" s="287">
        <f>H21/H18</f>
        <v>4.9249909909909908</v>
      </c>
      <c r="I22" s="287">
        <v>5.23</v>
      </c>
    </row>
    <row r="23" spans="1:9">
      <c r="A23" s="281" t="s">
        <v>725</v>
      </c>
      <c r="B23" s="282"/>
      <c r="C23" s="282"/>
      <c r="D23" s="282"/>
      <c r="E23" s="282"/>
      <c r="F23" s="282"/>
      <c r="G23" s="282"/>
      <c r="H23" s="282"/>
      <c r="I23" s="282"/>
    </row>
    <row r="24" spans="1:9">
      <c r="A24" s="283" t="s">
        <v>298</v>
      </c>
      <c r="B24" s="284">
        <v>0</v>
      </c>
      <c r="C24" s="284">
        <v>2</v>
      </c>
      <c r="D24" s="284">
        <v>3</v>
      </c>
      <c r="E24" s="284">
        <v>0</v>
      </c>
      <c r="F24" s="284">
        <v>1</v>
      </c>
      <c r="G24" s="284">
        <v>5</v>
      </c>
      <c r="H24" s="284">
        <v>1</v>
      </c>
      <c r="I24" s="284">
        <v>1</v>
      </c>
    </row>
    <row r="25" spans="1:9">
      <c r="A25" s="493" t="s">
        <v>462</v>
      </c>
      <c r="B25" s="493"/>
      <c r="C25" s="493"/>
      <c r="D25" s="493"/>
      <c r="E25" s="493"/>
      <c r="F25" s="493"/>
      <c r="G25" s="493"/>
      <c r="H25" s="493"/>
      <c r="I25" s="493"/>
    </row>
    <row r="26" spans="1:9">
      <c r="A26" s="202" t="s">
        <v>633</v>
      </c>
      <c r="B26" s="351"/>
      <c r="C26" s="351"/>
      <c r="D26" s="351"/>
      <c r="E26" s="351"/>
      <c r="F26" s="351"/>
      <c r="G26" s="351"/>
      <c r="H26" s="351"/>
      <c r="I26" s="351"/>
    </row>
    <row r="28" spans="1:9" ht="23.25">
      <c r="C28" s="119"/>
    </row>
  </sheetData>
  <mergeCells count="2">
    <mergeCell ref="A2:I2"/>
    <mergeCell ref="A25:I25"/>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B24"/>
  <sheetViews>
    <sheetView workbookViewId="0">
      <selection activeCell="J24" sqref="J24"/>
    </sheetView>
  </sheetViews>
  <sheetFormatPr baseColWidth="10" defaultColWidth="11.25" defaultRowHeight="15"/>
  <cols>
    <col min="1" max="1" width="38.75" style="203" bestFit="1" customWidth="1"/>
    <col min="2" max="2" width="11.75" style="203" customWidth="1"/>
    <col min="3" max="16384" width="11.25" style="203"/>
  </cols>
  <sheetData>
    <row r="1" spans="1:2">
      <c r="A1" s="494" t="s">
        <v>726</v>
      </c>
      <c r="B1" s="494"/>
    </row>
    <row r="2" spans="1:2">
      <c r="A2" s="350" t="s">
        <v>464</v>
      </c>
      <c r="B2" s="350" t="s">
        <v>465</v>
      </c>
    </row>
    <row r="3" spans="1:2">
      <c r="A3" s="288" t="s">
        <v>466</v>
      </c>
      <c r="B3" s="329">
        <v>2705</v>
      </c>
    </row>
    <row r="4" spans="1:2">
      <c r="A4" s="288" t="s">
        <v>727</v>
      </c>
      <c r="B4" s="329">
        <v>108349</v>
      </c>
    </row>
    <row r="5" spans="1:2">
      <c r="A5" s="288" t="s">
        <v>467</v>
      </c>
      <c r="B5" s="289">
        <v>297</v>
      </c>
    </row>
    <row r="6" spans="1:2">
      <c r="A6" s="288" t="s">
        <v>468</v>
      </c>
      <c r="B6" s="329">
        <v>361313</v>
      </c>
    </row>
    <row r="7" spans="1:2">
      <c r="A7" s="288" t="s">
        <v>469</v>
      </c>
      <c r="B7" s="329">
        <v>2100</v>
      </c>
    </row>
    <row r="8" spans="1:2">
      <c r="A8" s="288" t="s">
        <v>470</v>
      </c>
      <c r="B8" s="329">
        <v>3300</v>
      </c>
    </row>
    <row r="9" spans="1:2">
      <c r="A9" s="288" t="s">
        <v>728</v>
      </c>
      <c r="B9" s="329">
        <v>10600</v>
      </c>
    </row>
    <row r="10" spans="1:2" ht="22.5">
      <c r="A10" s="288" t="s">
        <v>729</v>
      </c>
      <c r="B10" s="289">
        <v>901</v>
      </c>
    </row>
    <row r="11" spans="1:2">
      <c r="A11" s="288" t="s">
        <v>471</v>
      </c>
      <c r="B11" s="289">
        <v>20</v>
      </c>
    </row>
    <row r="12" spans="1:2" ht="22.5">
      <c r="A12" s="288" t="s">
        <v>730</v>
      </c>
      <c r="B12" s="289">
        <f>249</f>
        <v>249</v>
      </c>
    </row>
    <row r="13" spans="1:2">
      <c r="A13" s="288" t="s">
        <v>731</v>
      </c>
      <c r="B13" s="289">
        <v>143</v>
      </c>
    </row>
    <row r="14" spans="1:2">
      <c r="A14" s="288" t="s">
        <v>472</v>
      </c>
      <c r="B14" s="329">
        <v>1589</v>
      </c>
    </row>
    <row r="15" spans="1:2">
      <c r="A15" s="288" t="s">
        <v>732</v>
      </c>
      <c r="B15" s="329">
        <v>116763</v>
      </c>
    </row>
    <row r="16" spans="1:2">
      <c r="A16" s="288" t="s">
        <v>733</v>
      </c>
      <c r="B16" s="329">
        <v>180590</v>
      </c>
    </row>
    <row r="17" spans="1:2">
      <c r="A17" s="288" t="s">
        <v>734</v>
      </c>
      <c r="B17" s="289">
        <v>726</v>
      </c>
    </row>
    <row r="18" spans="1:2">
      <c r="A18" s="288" t="s">
        <v>735</v>
      </c>
      <c r="B18" s="329">
        <v>3994</v>
      </c>
    </row>
    <row r="19" spans="1:2">
      <c r="A19" s="495" t="s">
        <v>462</v>
      </c>
      <c r="B19" s="495"/>
    </row>
    <row r="21" spans="1:2" ht="23.25">
      <c r="A21" s="119"/>
    </row>
    <row r="24" spans="1:2">
      <c r="B24" s="204"/>
    </row>
  </sheetData>
  <mergeCells count="2">
    <mergeCell ref="A1:B1"/>
    <mergeCell ref="A19:B19"/>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sheetPr>
  <dimension ref="A1:G12"/>
  <sheetViews>
    <sheetView workbookViewId="0">
      <selection activeCell="K17" sqref="K17"/>
    </sheetView>
  </sheetViews>
  <sheetFormatPr baseColWidth="10" defaultColWidth="11.25" defaultRowHeight="15"/>
  <cols>
    <col min="1" max="1" width="22.75" style="203" customWidth="1"/>
    <col min="2" max="2" width="8.75" style="203" customWidth="1"/>
    <col min="3" max="6" width="7.75" style="203" customWidth="1"/>
    <col min="7" max="7" width="8.25" style="203" customWidth="1"/>
    <col min="8" max="16384" width="11.25" style="203"/>
  </cols>
  <sheetData>
    <row r="1" spans="1:7">
      <c r="A1" s="492" t="s">
        <v>528</v>
      </c>
      <c r="B1" s="492"/>
      <c r="C1" s="492"/>
      <c r="D1" s="492"/>
      <c r="E1" s="492"/>
      <c r="F1" s="492"/>
      <c r="G1" s="492"/>
    </row>
    <row r="2" spans="1:7">
      <c r="A2" s="500" t="s">
        <v>427</v>
      </c>
      <c r="B2" s="350" t="s">
        <v>421</v>
      </c>
      <c r="C2" s="350" t="s">
        <v>422</v>
      </c>
      <c r="D2" s="350" t="s">
        <v>423</v>
      </c>
      <c r="E2" s="350" t="s">
        <v>424</v>
      </c>
      <c r="F2" s="350" t="s">
        <v>425</v>
      </c>
      <c r="G2" s="350" t="s">
        <v>426</v>
      </c>
    </row>
    <row r="3" spans="1:7">
      <c r="A3" s="501"/>
      <c r="B3" s="496" t="s">
        <v>254</v>
      </c>
      <c r="C3" s="497"/>
      <c r="D3" s="497"/>
      <c r="E3" s="497"/>
      <c r="F3" s="497"/>
      <c r="G3" s="498"/>
    </row>
    <row r="4" spans="1:7">
      <c r="A4" s="288" t="s">
        <v>428</v>
      </c>
      <c r="B4" s="205">
        <v>76</v>
      </c>
      <c r="C4" s="205">
        <v>75</v>
      </c>
      <c r="D4" s="205">
        <v>1</v>
      </c>
      <c r="E4" s="205">
        <v>0</v>
      </c>
      <c r="F4" s="205">
        <v>1</v>
      </c>
      <c r="G4" s="205">
        <v>0</v>
      </c>
    </row>
    <row r="5" spans="1:7" ht="22.5">
      <c r="A5" s="288" t="s">
        <v>736</v>
      </c>
      <c r="B5" s="205">
        <v>66</v>
      </c>
      <c r="C5" s="205">
        <v>42</v>
      </c>
      <c r="D5" s="205">
        <v>24</v>
      </c>
      <c r="E5" s="205">
        <v>17</v>
      </c>
      <c r="F5" s="205">
        <v>3</v>
      </c>
      <c r="G5" s="205">
        <v>1</v>
      </c>
    </row>
    <row r="6" spans="1:7">
      <c r="A6" s="288" t="s">
        <v>429</v>
      </c>
      <c r="B6" s="205">
        <v>14</v>
      </c>
      <c r="C6" s="205">
        <v>0</v>
      </c>
      <c r="D6" s="205">
        <v>14</v>
      </c>
      <c r="E6" s="205">
        <v>10</v>
      </c>
      <c r="F6" s="205">
        <v>1</v>
      </c>
      <c r="G6" s="205">
        <v>0</v>
      </c>
    </row>
    <row r="7" spans="1:7">
      <c r="A7" s="288" t="s">
        <v>737</v>
      </c>
      <c r="B7" s="205">
        <v>178</v>
      </c>
      <c r="C7" s="205">
        <v>1</v>
      </c>
      <c r="D7" s="205">
        <v>177</v>
      </c>
      <c r="E7" s="205">
        <v>135</v>
      </c>
      <c r="F7" s="205">
        <v>13</v>
      </c>
      <c r="G7" s="205">
        <v>0</v>
      </c>
    </row>
    <row r="8" spans="1:7">
      <c r="A8" s="288" t="s">
        <v>473</v>
      </c>
      <c r="B8" s="205">
        <v>3</v>
      </c>
      <c r="C8" s="205">
        <v>0</v>
      </c>
      <c r="D8" s="205">
        <v>3</v>
      </c>
      <c r="E8" s="205">
        <v>3</v>
      </c>
      <c r="F8" s="205">
        <v>0</v>
      </c>
      <c r="G8" s="205">
        <v>0</v>
      </c>
    </row>
    <row r="9" spans="1:7">
      <c r="A9" s="288" t="s">
        <v>108</v>
      </c>
      <c r="B9" s="205">
        <v>337</v>
      </c>
      <c r="C9" s="205">
        <v>118</v>
      </c>
      <c r="D9" s="205">
        <v>219</v>
      </c>
      <c r="E9" s="205">
        <v>169</v>
      </c>
      <c r="F9" s="205">
        <v>18</v>
      </c>
      <c r="G9" s="205">
        <v>1</v>
      </c>
    </row>
    <row r="10" spans="1:7">
      <c r="A10" s="499" t="s">
        <v>462</v>
      </c>
      <c r="B10" s="499"/>
      <c r="C10" s="499"/>
      <c r="D10" s="499"/>
      <c r="E10" s="499"/>
      <c r="F10" s="499"/>
      <c r="G10" s="499"/>
    </row>
    <row r="12" spans="1:7" ht="23.25">
      <c r="B12" s="119"/>
    </row>
  </sheetData>
  <mergeCells count="4">
    <mergeCell ref="A1:G1"/>
    <mergeCell ref="B3:G3"/>
    <mergeCell ref="A10:G10"/>
    <mergeCell ref="A2:A3"/>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IY33"/>
  <sheetViews>
    <sheetView zoomScaleNormal="100" workbookViewId="0">
      <selection activeCell="D32" sqref="D32"/>
    </sheetView>
  </sheetViews>
  <sheetFormatPr baseColWidth="10" defaultColWidth="8.75" defaultRowHeight="14.25"/>
  <cols>
    <col min="1" max="1" width="2.75"/>
    <col min="2" max="2" width="26.625" customWidth="1"/>
    <col min="3" max="3" width="14.25" customWidth="1"/>
    <col min="4" max="4" width="9.25"/>
    <col min="5" max="5" width="18.75" customWidth="1"/>
    <col min="6" max="6" width="7.5"/>
    <col min="7" max="7" width="10.25" customWidth="1"/>
    <col min="8" max="21" width="6.75" customWidth="1"/>
    <col min="22" max="22" width="6.75" bestFit="1" customWidth="1"/>
    <col min="23" max="1027" width="11.25"/>
  </cols>
  <sheetData>
    <row r="1" spans="1:259" s="2" customFormat="1" ht="15" customHeight="1">
      <c r="A1" s="507" t="s">
        <v>738</v>
      </c>
      <c r="B1" s="507"/>
      <c r="C1" s="507"/>
      <c r="D1" s="507"/>
      <c r="E1" s="507"/>
      <c r="F1" s="507"/>
      <c r="G1" s="507"/>
      <c r="H1" s="507"/>
      <c r="I1" s="507"/>
      <c r="J1" s="507"/>
      <c r="K1" s="507"/>
      <c r="L1" s="507"/>
      <c r="M1" s="507"/>
      <c r="N1" s="507"/>
      <c r="O1" s="507"/>
      <c r="P1" s="507"/>
      <c r="Q1" s="507"/>
      <c r="R1" s="507"/>
      <c r="S1" s="507"/>
      <c r="T1" s="507"/>
      <c r="U1" s="507"/>
      <c r="V1" s="507"/>
    </row>
    <row r="2" spans="1:259" ht="33.75">
      <c r="A2" s="359"/>
      <c r="B2" s="360" t="s">
        <v>299</v>
      </c>
      <c r="C2" s="360" t="s">
        <v>300</v>
      </c>
      <c r="D2" s="361" t="s">
        <v>110</v>
      </c>
      <c r="E2" s="361" t="s">
        <v>301</v>
      </c>
      <c r="F2" s="360" t="s">
        <v>302</v>
      </c>
      <c r="G2" s="361" t="s">
        <v>111</v>
      </c>
      <c r="H2" s="361" t="s">
        <v>113</v>
      </c>
      <c r="I2" s="361" t="s">
        <v>114</v>
      </c>
      <c r="J2" s="361" t="s">
        <v>115</v>
      </c>
      <c r="K2" s="361" t="s">
        <v>116</v>
      </c>
      <c r="L2" s="361" t="s">
        <v>117</v>
      </c>
      <c r="M2" s="361" t="s">
        <v>118</v>
      </c>
      <c r="N2" s="361" t="s">
        <v>119</v>
      </c>
      <c r="O2" s="361" t="s">
        <v>120</v>
      </c>
      <c r="P2" s="361" t="s">
        <v>121</v>
      </c>
      <c r="Q2" s="361" t="s">
        <v>122</v>
      </c>
      <c r="R2" s="361" t="s">
        <v>123</v>
      </c>
      <c r="S2" s="361" t="s">
        <v>124</v>
      </c>
      <c r="T2" s="361" t="s">
        <v>482</v>
      </c>
      <c r="U2" s="361" t="s">
        <v>481</v>
      </c>
      <c r="V2" s="361" t="s">
        <v>303</v>
      </c>
    </row>
    <row r="3" spans="1:259" ht="12.75" customHeight="1">
      <c r="A3" s="441" t="s">
        <v>109</v>
      </c>
      <c r="B3" s="339" t="s">
        <v>304</v>
      </c>
      <c r="C3" s="339" t="s">
        <v>305</v>
      </c>
      <c r="D3" s="362">
        <v>87</v>
      </c>
      <c r="E3" s="339" t="s">
        <v>306</v>
      </c>
      <c r="F3" s="362" t="s">
        <v>307</v>
      </c>
      <c r="G3" s="508" t="s">
        <v>479</v>
      </c>
      <c r="H3" s="362"/>
      <c r="I3" s="362"/>
      <c r="J3" s="362"/>
      <c r="K3" s="362"/>
      <c r="L3" s="362"/>
      <c r="M3" s="362"/>
      <c r="N3" s="362"/>
      <c r="O3" s="362"/>
      <c r="P3" s="362"/>
      <c r="Q3" s="362"/>
      <c r="R3" s="362"/>
      <c r="S3" s="362"/>
      <c r="T3" s="362"/>
      <c r="U3" s="362"/>
      <c r="V3" s="362">
        <f>SUM(H3:U3)</f>
        <v>0</v>
      </c>
    </row>
    <row r="4" spans="1:259">
      <c r="A4" s="441"/>
      <c r="B4" s="339" t="s">
        <v>308</v>
      </c>
      <c r="C4" s="339" t="s">
        <v>305</v>
      </c>
      <c r="D4" s="362">
        <v>148</v>
      </c>
      <c r="E4" s="339" t="s">
        <v>309</v>
      </c>
      <c r="F4" s="362" t="s">
        <v>307</v>
      </c>
      <c r="G4" s="508"/>
      <c r="H4" s="362"/>
      <c r="I4" s="362"/>
      <c r="J4" s="362"/>
      <c r="K4" s="362"/>
      <c r="L4" s="362"/>
      <c r="M4" s="362"/>
      <c r="N4" s="362"/>
      <c r="O4" s="362"/>
      <c r="P4" s="362"/>
      <c r="Q4" s="362"/>
      <c r="R4" s="362"/>
      <c r="S4" s="362"/>
      <c r="T4" s="362"/>
      <c r="U4" s="362"/>
      <c r="V4" s="362">
        <f t="shared" ref="V4:V13" si="0">SUM(H4:U4)</f>
        <v>0</v>
      </c>
    </row>
    <row r="5" spans="1:259">
      <c r="A5" s="441"/>
      <c r="B5" s="339" t="s">
        <v>310</v>
      </c>
      <c r="C5" s="339" t="s">
        <v>311</v>
      </c>
      <c r="D5" s="362">
        <v>106</v>
      </c>
      <c r="E5" s="339" t="s">
        <v>306</v>
      </c>
      <c r="F5" s="362" t="s">
        <v>307</v>
      </c>
      <c r="G5" s="508"/>
      <c r="H5" s="362"/>
      <c r="I5" s="362"/>
      <c r="J5" s="362"/>
      <c r="K5" s="362"/>
      <c r="L5" s="362"/>
      <c r="M5" s="362"/>
      <c r="N5" s="362"/>
      <c r="O5" s="362"/>
      <c r="P5" s="362"/>
      <c r="Q5" s="362"/>
      <c r="R5" s="362"/>
      <c r="S5" s="362"/>
      <c r="T5" s="362"/>
      <c r="U5" s="362"/>
      <c r="V5" s="362">
        <f t="shared" si="0"/>
        <v>0</v>
      </c>
    </row>
    <row r="6" spans="1:259">
      <c r="A6" s="441"/>
      <c r="B6" s="339" t="s">
        <v>312</v>
      </c>
      <c r="C6" s="339" t="s">
        <v>6</v>
      </c>
      <c r="D6" s="362">
        <v>382</v>
      </c>
      <c r="E6" s="339" t="s">
        <v>313</v>
      </c>
      <c r="F6" s="362" t="s">
        <v>314</v>
      </c>
      <c r="G6" s="508"/>
      <c r="H6" s="362">
        <v>1</v>
      </c>
      <c r="I6" s="362">
        <v>1</v>
      </c>
      <c r="J6" s="362"/>
      <c r="K6" s="362">
        <v>1</v>
      </c>
      <c r="L6" s="362"/>
      <c r="M6" s="362"/>
      <c r="N6" s="362"/>
      <c r="O6" s="362"/>
      <c r="P6" s="362"/>
      <c r="Q6" s="362">
        <v>2</v>
      </c>
      <c r="R6" s="362">
        <v>1</v>
      </c>
      <c r="S6" s="362">
        <v>34</v>
      </c>
      <c r="T6" s="362"/>
      <c r="U6" s="362"/>
      <c r="V6" s="362">
        <f t="shared" si="0"/>
        <v>40</v>
      </c>
    </row>
    <row r="7" spans="1:259">
      <c r="A7" s="441"/>
      <c r="B7" s="339" t="s">
        <v>315</v>
      </c>
      <c r="C7" s="339" t="s">
        <v>316</v>
      </c>
      <c r="D7" s="362">
        <v>224</v>
      </c>
      <c r="E7" s="339" t="s">
        <v>313</v>
      </c>
      <c r="F7" s="362" t="s">
        <v>314</v>
      </c>
      <c r="G7" s="508"/>
      <c r="H7" s="362">
        <v>2</v>
      </c>
      <c r="I7" s="362">
        <v>1</v>
      </c>
      <c r="J7" s="362"/>
      <c r="K7" s="362"/>
      <c r="L7" s="362"/>
      <c r="M7" s="362"/>
      <c r="N7" s="362"/>
      <c r="O7" s="362"/>
      <c r="P7" s="362"/>
      <c r="Q7" s="362">
        <v>2</v>
      </c>
      <c r="R7" s="362"/>
      <c r="S7" s="362">
        <v>18</v>
      </c>
      <c r="T7" s="362"/>
      <c r="U7" s="362"/>
      <c r="V7" s="362">
        <f t="shared" si="0"/>
        <v>23</v>
      </c>
    </row>
    <row r="8" spans="1:259">
      <c r="A8" s="441"/>
      <c r="B8" s="339" t="s">
        <v>317</v>
      </c>
      <c r="C8" s="339" t="s">
        <v>305</v>
      </c>
      <c r="D8" s="362">
        <v>423</v>
      </c>
      <c r="E8" s="339" t="s">
        <v>313</v>
      </c>
      <c r="F8" s="362" t="s">
        <v>314</v>
      </c>
      <c r="G8" s="508"/>
      <c r="H8" s="362">
        <v>2</v>
      </c>
      <c r="I8" s="362">
        <v>2</v>
      </c>
      <c r="J8" s="362"/>
      <c r="K8" s="362">
        <v>1</v>
      </c>
      <c r="L8" s="362">
        <v>1</v>
      </c>
      <c r="M8" s="362"/>
      <c r="N8" s="362"/>
      <c r="O8" s="362"/>
      <c r="P8" s="362"/>
      <c r="Q8" s="362">
        <v>2</v>
      </c>
      <c r="R8" s="362">
        <v>1</v>
      </c>
      <c r="S8" s="362">
        <v>21</v>
      </c>
      <c r="T8" s="362">
        <v>1</v>
      </c>
      <c r="U8" s="362">
        <v>3</v>
      </c>
      <c r="V8" s="362">
        <f t="shared" si="0"/>
        <v>34</v>
      </c>
    </row>
    <row r="9" spans="1:259">
      <c r="A9" s="441"/>
      <c r="B9" s="339" t="s">
        <v>318</v>
      </c>
      <c r="C9" s="339" t="s">
        <v>7</v>
      </c>
      <c r="D9" s="362">
        <v>13</v>
      </c>
      <c r="E9" s="339" t="s">
        <v>313</v>
      </c>
      <c r="F9" s="362" t="s">
        <v>314</v>
      </c>
      <c r="G9" s="508"/>
      <c r="H9" s="362">
        <v>1</v>
      </c>
      <c r="I9" s="362"/>
      <c r="J9" s="362"/>
      <c r="K9" s="362"/>
      <c r="L9" s="362"/>
      <c r="M9" s="362"/>
      <c r="N9" s="362"/>
      <c r="O9" s="362"/>
      <c r="P9" s="362"/>
      <c r="Q9" s="362">
        <v>1</v>
      </c>
      <c r="R9" s="362"/>
      <c r="S9" s="362"/>
      <c r="T9" s="362"/>
      <c r="U9" s="362"/>
      <c r="V9" s="362">
        <f t="shared" si="0"/>
        <v>2</v>
      </c>
    </row>
    <row r="10" spans="1:259">
      <c r="A10" s="441"/>
      <c r="B10" s="339" t="s">
        <v>319</v>
      </c>
      <c r="C10" s="339" t="s">
        <v>320</v>
      </c>
      <c r="D10" s="362">
        <v>175</v>
      </c>
      <c r="E10" s="339" t="s">
        <v>313</v>
      </c>
      <c r="F10" s="362" t="s">
        <v>314</v>
      </c>
      <c r="G10" s="508"/>
      <c r="H10" s="362">
        <v>1</v>
      </c>
      <c r="I10" s="362">
        <v>1</v>
      </c>
      <c r="J10" s="362"/>
      <c r="K10" s="362"/>
      <c r="L10" s="362"/>
      <c r="M10" s="362"/>
      <c r="N10" s="362"/>
      <c r="O10" s="362"/>
      <c r="P10" s="362"/>
      <c r="Q10" s="362">
        <v>1</v>
      </c>
      <c r="R10" s="362"/>
      <c r="S10" s="362">
        <v>15</v>
      </c>
      <c r="T10" s="362"/>
      <c r="U10" s="362">
        <v>11</v>
      </c>
      <c r="V10" s="362">
        <f t="shared" si="0"/>
        <v>29</v>
      </c>
    </row>
    <row r="11" spans="1:259">
      <c r="A11" s="441"/>
      <c r="B11" s="339" t="s">
        <v>321</v>
      </c>
      <c r="C11" s="339" t="s">
        <v>322</v>
      </c>
      <c r="D11" s="362">
        <v>142</v>
      </c>
      <c r="E11" s="339" t="s">
        <v>313</v>
      </c>
      <c r="F11" s="362" t="s">
        <v>314</v>
      </c>
      <c r="G11" s="508"/>
      <c r="H11" s="362">
        <v>1</v>
      </c>
      <c r="I11" s="362">
        <v>1</v>
      </c>
      <c r="J11" s="362"/>
      <c r="K11" s="362"/>
      <c r="L11" s="362"/>
      <c r="M11" s="362"/>
      <c r="N11" s="362"/>
      <c r="O11" s="362"/>
      <c r="P11" s="362"/>
      <c r="Q11" s="362">
        <v>1</v>
      </c>
      <c r="R11" s="362">
        <v>1</v>
      </c>
      <c r="S11" s="362">
        <v>28</v>
      </c>
      <c r="T11" s="362"/>
      <c r="U11" s="362"/>
      <c r="V11" s="362">
        <f t="shared" si="0"/>
        <v>32</v>
      </c>
    </row>
    <row r="12" spans="1:259">
      <c r="A12" s="441"/>
      <c r="B12" s="339" t="s">
        <v>323</v>
      </c>
      <c r="C12" s="339" t="s">
        <v>305</v>
      </c>
      <c r="D12" s="362">
        <v>896</v>
      </c>
      <c r="E12" s="339" t="s">
        <v>313</v>
      </c>
      <c r="F12" s="362" t="s">
        <v>314</v>
      </c>
      <c r="G12" s="508"/>
      <c r="H12" s="362">
        <v>4</v>
      </c>
      <c r="I12" s="362">
        <v>4</v>
      </c>
      <c r="J12" s="362">
        <v>2</v>
      </c>
      <c r="K12" s="362">
        <v>2</v>
      </c>
      <c r="L12" s="362">
        <v>2</v>
      </c>
      <c r="M12" s="362">
        <v>1</v>
      </c>
      <c r="N12" s="362">
        <v>3</v>
      </c>
      <c r="O12" s="362">
        <v>2</v>
      </c>
      <c r="P12" s="362">
        <v>1</v>
      </c>
      <c r="Q12" s="362">
        <v>2</v>
      </c>
      <c r="R12" s="362">
        <v>1</v>
      </c>
      <c r="S12" s="362">
        <v>36</v>
      </c>
      <c r="T12" s="362">
        <v>1</v>
      </c>
      <c r="U12" s="362">
        <v>129</v>
      </c>
      <c r="V12" s="362">
        <f t="shared" si="0"/>
        <v>190</v>
      </c>
    </row>
    <row r="13" spans="1:259" ht="12.4" customHeight="1">
      <c r="A13" s="441"/>
      <c r="B13" s="339" t="s">
        <v>324</v>
      </c>
      <c r="C13" s="339" t="s">
        <v>305</v>
      </c>
      <c r="D13" s="362">
        <v>40</v>
      </c>
      <c r="E13" s="339" t="s">
        <v>325</v>
      </c>
      <c r="F13" s="362" t="s">
        <v>307</v>
      </c>
      <c r="G13" s="508"/>
      <c r="H13" s="362">
        <v>1</v>
      </c>
      <c r="I13" s="362">
        <v>1</v>
      </c>
      <c r="J13" s="362"/>
      <c r="K13" s="362"/>
      <c r="L13" s="362"/>
      <c r="M13" s="362"/>
      <c r="N13" s="362"/>
      <c r="O13" s="362"/>
      <c r="P13" s="362"/>
      <c r="Q13" s="362"/>
      <c r="R13" s="362"/>
      <c r="S13" s="362"/>
      <c r="T13" s="362"/>
      <c r="U13" s="362"/>
      <c r="V13" s="362">
        <f t="shared" si="0"/>
        <v>2</v>
      </c>
    </row>
    <row r="14" spans="1:259">
      <c r="A14" s="441" t="s">
        <v>99</v>
      </c>
      <c r="B14" s="339" t="s">
        <v>326</v>
      </c>
      <c r="C14" s="339" t="s">
        <v>305</v>
      </c>
      <c r="D14" s="362">
        <v>73</v>
      </c>
      <c r="E14" s="339" t="s">
        <v>327</v>
      </c>
      <c r="F14" s="362" t="s">
        <v>307</v>
      </c>
      <c r="G14" s="508" t="s">
        <v>480</v>
      </c>
      <c r="H14" s="362"/>
      <c r="I14" s="362">
        <v>1</v>
      </c>
      <c r="J14" s="362"/>
      <c r="K14" s="362"/>
      <c r="L14" s="362"/>
      <c r="M14" s="362"/>
      <c r="N14" s="362"/>
      <c r="O14" s="362"/>
      <c r="P14" s="362"/>
      <c r="Q14" s="362"/>
      <c r="R14" s="362"/>
      <c r="S14" s="362"/>
      <c r="T14" s="362"/>
      <c r="U14" s="362"/>
      <c r="V14" s="362">
        <f>SUM(H14:U14)</f>
        <v>1</v>
      </c>
    </row>
    <row r="15" spans="1:259">
      <c r="A15" s="441"/>
      <c r="B15" s="339" t="s">
        <v>328</v>
      </c>
      <c r="C15" s="339" t="s">
        <v>305</v>
      </c>
      <c r="D15" s="362">
        <v>200</v>
      </c>
      <c r="E15" s="339" t="s">
        <v>327</v>
      </c>
      <c r="F15" s="362" t="s">
        <v>307</v>
      </c>
      <c r="G15" s="508"/>
      <c r="H15" s="362">
        <v>1</v>
      </c>
      <c r="I15" s="362">
        <v>1</v>
      </c>
      <c r="J15" s="362"/>
      <c r="K15" s="362"/>
      <c r="L15" s="362"/>
      <c r="M15" s="362"/>
      <c r="N15" s="362"/>
      <c r="O15" s="362"/>
      <c r="P15" s="362"/>
      <c r="Q15" s="362">
        <v>1</v>
      </c>
      <c r="R15" s="362"/>
      <c r="S15" s="362"/>
      <c r="T15" s="362"/>
      <c r="U15" s="362"/>
      <c r="V15" s="362">
        <f>SUM(H15:U15)</f>
        <v>3</v>
      </c>
    </row>
    <row r="16" spans="1:259">
      <c r="A16" s="441"/>
      <c r="B16" s="339" t="s">
        <v>329</v>
      </c>
      <c r="C16" s="339" t="s">
        <v>305</v>
      </c>
      <c r="D16" s="362">
        <v>193</v>
      </c>
      <c r="E16" s="339" t="s">
        <v>313</v>
      </c>
      <c r="F16" s="362" t="s">
        <v>314</v>
      </c>
      <c r="G16" s="508"/>
      <c r="H16" s="362">
        <v>1</v>
      </c>
      <c r="I16" s="362">
        <v>2</v>
      </c>
      <c r="J16" s="362">
        <v>1</v>
      </c>
      <c r="K16" s="362">
        <v>1</v>
      </c>
      <c r="L16" s="362">
        <v>1</v>
      </c>
      <c r="M16" s="362">
        <v>1</v>
      </c>
      <c r="N16" s="362"/>
      <c r="O16" s="362">
        <v>1</v>
      </c>
      <c r="P16" s="362">
        <v>1</v>
      </c>
      <c r="Q16" s="362">
        <v>1</v>
      </c>
      <c r="R16" s="362">
        <v>1</v>
      </c>
      <c r="S16" s="362"/>
      <c r="T16" s="362">
        <v>1</v>
      </c>
      <c r="U16" s="362"/>
      <c r="V16" s="362">
        <f t="shared" ref="V16:V27" si="1">SUM(H16:U16)</f>
        <v>12</v>
      </c>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row>
    <row r="17" spans="1:259">
      <c r="A17" s="441"/>
      <c r="B17" s="339" t="s">
        <v>330</v>
      </c>
      <c r="C17" s="339" t="s">
        <v>305</v>
      </c>
      <c r="D17" s="362">
        <v>191</v>
      </c>
      <c r="E17" s="339" t="s">
        <v>313</v>
      </c>
      <c r="F17" s="362" t="s">
        <v>314</v>
      </c>
      <c r="G17" s="508"/>
      <c r="H17" s="362">
        <v>1</v>
      </c>
      <c r="I17" s="362">
        <v>1</v>
      </c>
      <c r="J17" s="362"/>
      <c r="K17" s="362">
        <v>1</v>
      </c>
      <c r="L17" s="362"/>
      <c r="M17" s="362"/>
      <c r="N17" s="362"/>
      <c r="O17" s="362"/>
      <c r="P17" s="362"/>
      <c r="Q17" s="362">
        <v>1</v>
      </c>
      <c r="R17" s="362">
        <v>1</v>
      </c>
      <c r="S17" s="362"/>
      <c r="T17" s="362"/>
      <c r="U17" s="362"/>
      <c r="V17" s="362">
        <f t="shared" si="1"/>
        <v>5</v>
      </c>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row>
    <row r="18" spans="1:259">
      <c r="A18" s="441"/>
      <c r="B18" s="339" t="s">
        <v>331</v>
      </c>
      <c r="C18" s="339" t="s">
        <v>305</v>
      </c>
      <c r="D18" s="362">
        <v>291</v>
      </c>
      <c r="E18" s="339" t="s">
        <v>313</v>
      </c>
      <c r="F18" s="362" t="s">
        <v>307</v>
      </c>
      <c r="G18" s="508"/>
      <c r="H18" s="362">
        <v>1</v>
      </c>
      <c r="I18" s="362">
        <v>2</v>
      </c>
      <c r="J18" s="362">
        <v>1</v>
      </c>
      <c r="K18" s="362">
        <v>1</v>
      </c>
      <c r="L18" s="362">
        <v>1</v>
      </c>
      <c r="M18" s="362">
        <v>1</v>
      </c>
      <c r="N18" s="362">
        <v>1</v>
      </c>
      <c r="O18" s="362"/>
      <c r="P18" s="362"/>
      <c r="Q18" s="362">
        <v>1</v>
      </c>
      <c r="R18" s="362">
        <v>1</v>
      </c>
      <c r="S18" s="362">
        <v>29</v>
      </c>
      <c r="T18" s="362"/>
      <c r="U18" s="362"/>
      <c r="V18" s="362">
        <f t="shared" si="1"/>
        <v>39</v>
      </c>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row>
    <row r="19" spans="1:259">
      <c r="A19" s="441"/>
      <c r="B19" s="339" t="s">
        <v>332</v>
      </c>
      <c r="C19" s="339" t="s">
        <v>6</v>
      </c>
      <c r="D19" s="362">
        <v>68</v>
      </c>
      <c r="E19" s="339" t="s">
        <v>313</v>
      </c>
      <c r="F19" s="362" t="s">
        <v>307</v>
      </c>
      <c r="G19" s="508"/>
      <c r="H19" s="362">
        <v>1</v>
      </c>
      <c r="I19" s="362">
        <v>2</v>
      </c>
      <c r="J19" s="362"/>
      <c r="K19" s="362">
        <v>1</v>
      </c>
      <c r="L19" s="362">
        <v>1</v>
      </c>
      <c r="M19" s="362"/>
      <c r="N19" s="362"/>
      <c r="O19" s="362"/>
      <c r="P19" s="362"/>
      <c r="Q19" s="362">
        <v>1</v>
      </c>
      <c r="R19" s="362">
        <v>1</v>
      </c>
      <c r="S19" s="362"/>
      <c r="T19" s="362"/>
      <c r="U19" s="362"/>
      <c r="V19" s="362">
        <f t="shared" si="1"/>
        <v>7</v>
      </c>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row>
    <row r="20" spans="1:259">
      <c r="A20" s="441"/>
      <c r="B20" s="339" t="s">
        <v>333</v>
      </c>
      <c r="C20" s="339" t="s">
        <v>334</v>
      </c>
      <c r="D20" s="362">
        <v>41</v>
      </c>
      <c r="E20" s="339" t="s">
        <v>313</v>
      </c>
      <c r="F20" s="362" t="s">
        <v>307</v>
      </c>
      <c r="G20" s="508"/>
      <c r="H20" s="362">
        <v>1</v>
      </c>
      <c r="I20" s="362">
        <v>1</v>
      </c>
      <c r="J20" s="362"/>
      <c r="K20" s="362"/>
      <c r="L20" s="362"/>
      <c r="M20" s="362"/>
      <c r="N20" s="362"/>
      <c r="O20" s="362"/>
      <c r="P20" s="362"/>
      <c r="Q20" s="362">
        <v>1</v>
      </c>
      <c r="R20" s="362">
        <v>1</v>
      </c>
      <c r="S20" s="362"/>
      <c r="T20" s="362"/>
      <c r="U20" s="362"/>
      <c r="V20" s="362">
        <f>SUM(H20:U20)</f>
        <v>4</v>
      </c>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row>
    <row r="21" spans="1:259">
      <c r="A21" s="441"/>
      <c r="B21" s="339" t="s">
        <v>415</v>
      </c>
      <c r="C21" s="339" t="s">
        <v>335</v>
      </c>
      <c r="D21" s="362">
        <v>85</v>
      </c>
      <c r="E21" s="339" t="s">
        <v>313</v>
      </c>
      <c r="F21" s="362" t="s">
        <v>307</v>
      </c>
      <c r="G21" s="508"/>
      <c r="H21" s="362">
        <v>1</v>
      </c>
      <c r="I21" s="362">
        <v>1</v>
      </c>
      <c r="J21" s="362"/>
      <c r="K21" s="362"/>
      <c r="L21" s="362"/>
      <c r="M21" s="362"/>
      <c r="N21" s="362"/>
      <c r="O21" s="362"/>
      <c r="P21" s="362"/>
      <c r="Q21" s="362">
        <v>1</v>
      </c>
      <c r="R21" s="362">
        <v>1</v>
      </c>
      <c r="S21" s="362"/>
      <c r="T21" s="362"/>
      <c r="U21" s="362">
        <v>5</v>
      </c>
      <c r="V21" s="362">
        <f t="shared" si="1"/>
        <v>9</v>
      </c>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row>
    <row r="22" spans="1:259">
      <c r="A22" s="441"/>
      <c r="B22" s="339" t="s">
        <v>336</v>
      </c>
      <c r="C22" s="339" t="s">
        <v>322</v>
      </c>
      <c r="D22" s="362">
        <v>15</v>
      </c>
      <c r="E22" s="339" t="s">
        <v>313</v>
      </c>
      <c r="F22" s="362" t="s">
        <v>314</v>
      </c>
      <c r="G22" s="508"/>
      <c r="H22" s="362">
        <v>1</v>
      </c>
      <c r="I22" s="362"/>
      <c r="J22" s="362"/>
      <c r="K22" s="362"/>
      <c r="L22" s="362"/>
      <c r="M22" s="362"/>
      <c r="N22" s="362"/>
      <c r="O22" s="362"/>
      <c r="P22" s="362"/>
      <c r="Q22" s="362">
        <v>1</v>
      </c>
      <c r="R22" s="362"/>
      <c r="S22" s="362"/>
      <c r="T22" s="362"/>
      <c r="U22" s="362"/>
      <c r="V22" s="362">
        <f t="shared" si="1"/>
        <v>2</v>
      </c>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row>
    <row r="23" spans="1:259">
      <c r="A23" s="441"/>
      <c r="B23" s="339" t="s">
        <v>337</v>
      </c>
      <c r="C23" s="339" t="s">
        <v>305</v>
      </c>
      <c r="D23" s="362">
        <v>169</v>
      </c>
      <c r="E23" s="339" t="s">
        <v>313</v>
      </c>
      <c r="F23" s="362" t="s">
        <v>307</v>
      </c>
      <c r="G23" s="508"/>
      <c r="H23" s="362">
        <v>1</v>
      </c>
      <c r="I23" s="362">
        <v>3</v>
      </c>
      <c r="J23" s="362"/>
      <c r="K23" s="362">
        <v>1</v>
      </c>
      <c r="L23" s="362">
        <v>1</v>
      </c>
      <c r="M23" s="362">
        <v>1</v>
      </c>
      <c r="N23" s="362"/>
      <c r="O23" s="362"/>
      <c r="P23" s="362"/>
      <c r="Q23" s="362">
        <v>1</v>
      </c>
      <c r="R23" s="362">
        <v>1</v>
      </c>
      <c r="S23" s="362"/>
      <c r="T23" s="362"/>
      <c r="U23" s="362"/>
      <c r="V23" s="362">
        <f t="shared" si="1"/>
        <v>9</v>
      </c>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row>
    <row r="24" spans="1:259">
      <c r="A24" s="441"/>
      <c r="B24" s="339" t="s">
        <v>338</v>
      </c>
      <c r="C24" s="339" t="s">
        <v>316</v>
      </c>
      <c r="D24" s="362">
        <v>70</v>
      </c>
      <c r="E24" s="339" t="s">
        <v>313</v>
      </c>
      <c r="F24" s="362" t="s">
        <v>314</v>
      </c>
      <c r="G24" s="508"/>
      <c r="H24" s="362">
        <v>1</v>
      </c>
      <c r="I24" s="362">
        <v>1</v>
      </c>
      <c r="J24" s="362"/>
      <c r="K24" s="362"/>
      <c r="L24" s="362"/>
      <c r="M24" s="362"/>
      <c r="N24" s="362"/>
      <c r="O24" s="362"/>
      <c r="P24" s="362"/>
      <c r="Q24" s="362">
        <v>1</v>
      </c>
      <c r="R24" s="362">
        <v>1</v>
      </c>
      <c r="S24" s="362">
        <v>10</v>
      </c>
      <c r="T24" s="362"/>
      <c r="U24" s="362"/>
      <c r="V24" s="362">
        <f t="shared" si="1"/>
        <v>14</v>
      </c>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row>
    <row r="25" spans="1:259">
      <c r="A25" s="441"/>
      <c r="B25" s="339" t="s">
        <v>414</v>
      </c>
      <c r="C25" s="339" t="s">
        <v>339</v>
      </c>
      <c r="D25" s="362">
        <v>34</v>
      </c>
      <c r="E25" s="339" t="s">
        <v>313</v>
      </c>
      <c r="F25" s="362" t="s">
        <v>314</v>
      </c>
      <c r="G25" s="508"/>
      <c r="H25" s="362">
        <v>1</v>
      </c>
      <c r="I25" s="362">
        <v>1</v>
      </c>
      <c r="J25" s="362"/>
      <c r="K25" s="362"/>
      <c r="L25" s="362"/>
      <c r="M25" s="362"/>
      <c r="N25" s="362"/>
      <c r="O25" s="362"/>
      <c r="P25" s="362"/>
      <c r="Q25" s="362">
        <v>1</v>
      </c>
      <c r="R25" s="362"/>
      <c r="S25" s="362"/>
      <c r="T25" s="362"/>
      <c r="U25" s="362"/>
      <c r="V25" s="362">
        <f t="shared" si="1"/>
        <v>3</v>
      </c>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row>
    <row r="26" spans="1:259">
      <c r="A26" s="441"/>
      <c r="B26" s="339" t="s">
        <v>416</v>
      </c>
      <c r="C26" s="339" t="s">
        <v>305</v>
      </c>
      <c r="D26" s="362">
        <v>19</v>
      </c>
      <c r="E26" s="339" t="s">
        <v>313</v>
      </c>
      <c r="F26" s="362" t="s">
        <v>314</v>
      </c>
      <c r="G26" s="508"/>
      <c r="H26" s="362"/>
      <c r="I26" s="362"/>
      <c r="J26" s="362"/>
      <c r="K26" s="362"/>
      <c r="L26" s="362"/>
      <c r="M26" s="362"/>
      <c r="N26" s="362"/>
      <c r="O26" s="362"/>
      <c r="P26" s="362"/>
      <c r="Q26" s="362"/>
      <c r="R26" s="362"/>
      <c r="S26" s="362"/>
      <c r="T26" s="362"/>
      <c r="U26" s="362"/>
      <c r="V26" s="362">
        <f t="shared" si="1"/>
        <v>0</v>
      </c>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row>
    <row r="27" spans="1:259">
      <c r="A27" s="441"/>
      <c r="B27" s="339" t="s">
        <v>478</v>
      </c>
      <c r="C27" s="339" t="s">
        <v>320</v>
      </c>
      <c r="D27" s="362">
        <v>80</v>
      </c>
      <c r="E27" s="339" t="s">
        <v>327</v>
      </c>
      <c r="F27" s="362" t="s">
        <v>307</v>
      </c>
      <c r="G27" s="508"/>
      <c r="H27" s="362"/>
      <c r="I27" s="362">
        <v>1</v>
      </c>
      <c r="J27" s="362"/>
      <c r="K27" s="362"/>
      <c r="L27" s="362"/>
      <c r="M27" s="362"/>
      <c r="N27" s="362"/>
      <c r="O27" s="362"/>
      <c r="P27" s="362"/>
      <c r="Q27" s="362"/>
      <c r="R27" s="362"/>
      <c r="S27" s="362"/>
      <c r="T27" s="362"/>
      <c r="U27" s="362"/>
      <c r="V27" s="362">
        <f t="shared" si="1"/>
        <v>1</v>
      </c>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row>
    <row r="28" spans="1:259" ht="11.25" customHeight="1">
      <c r="A28" s="502" t="s">
        <v>108</v>
      </c>
      <c r="B28" s="503"/>
      <c r="C28" s="504"/>
      <c r="D28" s="363">
        <f>SUM(D3:D27)</f>
        <v>4165</v>
      </c>
      <c r="E28" s="364"/>
      <c r="F28" s="364"/>
      <c r="G28" s="363">
        <v>137</v>
      </c>
      <c r="H28" s="363">
        <f>SUM(H3:H26)</f>
        <v>24</v>
      </c>
      <c r="I28" s="363">
        <f>SUM(I3:I27)</f>
        <v>28</v>
      </c>
      <c r="J28" s="363">
        <f t="shared" ref="J28:S28" si="2">SUM(J3:J26)</f>
        <v>4</v>
      </c>
      <c r="K28" s="363">
        <f t="shared" si="2"/>
        <v>9</v>
      </c>
      <c r="L28" s="363">
        <f t="shared" si="2"/>
        <v>7</v>
      </c>
      <c r="M28" s="363">
        <f t="shared" si="2"/>
        <v>4</v>
      </c>
      <c r="N28" s="363">
        <f t="shared" si="2"/>
        <v>4</v>
      </c>
      <c r="O28" s="363">
        <f t="shared" si="2"/>
        <v>3</v>
      </c>
      <c r="P28" s="363">
        <f t="shared" si="2"/>
        <v>2</v>
      </c>
      <c r="Q28" s="363">
        <f>SUM(Q3:Q26)</f>
        <v>22</v>
      </c>
      <c r="R28" s="363">
        <f t="shared" si="2"/>
        <v>12</v>
      </c>
      <c r="S28" s="363">
        <f t="shared" si="2"/>
        <v>191</v>
      </c>
      <c r="T28" s="363">
        <f>SUM(T3:T27)</f>
        <v>3</v>
      </c>
      <c r="U28" s="363">
        <f>SUM(U3:U27)</f>
        <v>148</v>
      </c>
      <c r="V28" s="363">
        <f>SUM(H28:U28)</f>
        <v>461</v>
      </c>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row>
    <row r="29" spans="1:259" ht="11.25" customHeight="1">
      <c r="A29" s="505" t="s">
        <v>477</v>
      </c>
      <c r="B29" s="505"/>
      <c r="C29" s="505"/>
      <c r="D29" s="505"/>
      <c r="E29" s="505"/>
      <c r="F29" s="505"/>
      <c r="G29" s="505"/>
      <c r="H29" s="505"/>
      <c r="I29" s="505"/>
      <c r="J29" s="505"/>
      <c r="K29" s="505"/>
      <c r="L29" s="505"/>
      <c r="M29" s="505"/>
      <c r="N29" s="505"/>
      <c r="O29" s="505"/>
      <c r="P29" s="505"/>
      <c r="Q29" s="505"/>
      <c r="R29" s="505"/>
      <c r="S29" s="505"/>
      <c r="T29" s="505"/>
      <c r="U29" s="505"/>
      <c r="V29" s="505"/>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row>
    <row r="30" spans="1:259" ht="23.65" customHeight="1">
      <c r="A30" s="506" t="s">
        <v>519</v>
      </c>
      <c r="B30" s="506"/>
      <c r="C30" s="506"/>
      <c r="D30" s="506"/>
      <c r="E30" s="506"/>
      <c r="F30" s="506"/>
      <c r="G30" s="506"/>
      <c r="H30" s="506"/>
      <c r="I30" s="506"/>
      <c r="J30" s="506"/>
      <c r="K30" s="506"/>
      <c r="L30" s="506"/>
      <c r="M30" s="506"/>
      <c r="N30" s="506"/>
      <c r="O30" s="506"/>
      <c r="P30" s="506"/>
      <c r="Q30" s="506"/>
      <c r="R30" s="506"/>
      <c r="S30" s="506"/>
      <c r="T30" s="506"/>
      <c r="U30" s="506"/>
      <c r="V30" s="506"/>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row>
    <row r="31" spans="1:259">
      <c r="A31" s="2"/>
      <c r="B31" s="2"/>
      <c r="C31" s="2"/>
      <c r="D31" s="2"/>
      <c r="E31" s="2"/>
      <c r="F31" s="2"/>
      <c r="G31" s="434" t="s">
        <v>107</v>
      </c>
      <c r="H31" s="434"/>
      <c r="I31" s="434"/>
      <c r="J31" s="434"/>
      <c r="K31" s="434"/>
      <c r="L31" s="434"/>
      <c r="M31" s="434"/>
      <c r="N31" s="2"/>
      <c r="O31" s="2"/>
      <c r="P31" s="2"/>
      <c r="Q31" s="2"/>
      <c r="R31" s="2"/>
      <c r="S31" s="2"/>
      <c r="T31" s="2"/>
      <c r="U31" s="2"/>
      <c r="V31" s="2"/>
    </row>
    <row r="33" spans="8:9" ht="18">
      <c r="H33" s="87"/>
      <c r="I33" s="209"/>
    </row>
  </sheetData>
  <mergeCells count="9">
    <mergeCell ref="A28:C28"/>
    <mergeCell ref="A29:V29"/>
    <mergeCell ref="A30:V30"/>
    <mergeCell ref="G31:M31"/>
    <mergeCell ref="A1:V1"/>
    <mergeCell ref="A3:A13"/>
    <mergeCell ref="A14:A27"/>
    <mergeCell ref="G3:G13"/>
    <mergeCell ref="G14:G27"/>
  </mergeCells>
  <pageMargins left="0.7" right="0.7" top="0.75" bottom="0.75" header="0.51180555555555496" footer="0.51180555555555496"/>
  <pageSetup paperSize="9" firstPageNumber="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W16"/>
  <sheetViews>
    <sheetView zoomScaleNormal="100" workbookViewId="0">
      <selection activeCell="K11" sqref="K11"/>
    </sheetView>
  </sheetViews>
  <sheetFormatPr baseColWidth="10" defaultColWidth="8.75" defaultRowHeight="14.25"/>
  <cols>
    <col min="1" max="1" width="5"/>
    <col min="2" max="2" width="4.5"/>
    <col min="3" max="3" width="12.75" customWidth="1"/>
    <col min="4" max="6" width="7.25" customWidth="1"/>
    <col min="7" max="7" width="8.5" customWidth="1"/>
    <col min="8" max="8" width="7.25" customWidth="1"/>
    <col min="9" max="9" width="6.75" customWidth="1"/>
    <col min="10" max="10" width="9.25" customWidth="1"/>
    <col min="11" max="11" width="6.75"/>
    <col min="12" max="1025" width="11.25"/>
  </cols>
  <sheetData>
    <row r="1" spans="1:257" ht="12" customHeight="1">
      <c r="A1" s="426" t="s">
        <v>523</v>
      </c>
      <c r="B1" s="426"/>
      <c r="C1" s="426"/>
      <c r="D1" s="426"/>
      <c r="E1" s="426"/>
      <c r="F1" s="426"/>
      <c r="G1" s="426"/>
      <c r="H1" s="426"/>
      <c r="I1" s="426"/>
      <c r="J1" s="426"/>
      <c r="K1" s="426"/>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ht="11.25" customHeight="1">
      <c r="A2" s="423"/>
      <c r="B2" s="423"/>
      <c r="C2" s="423"/>
      <c r="D2" s="420" t="s">
        <v>94</v>
      </c>
      <c r="E2" s="420"/>
      <c r="F2" s="420"/>
      <c r="G2" s="420"/>
      <c r="H2" s="420"/>
      <c r="I2" s="423"/>
      <c r="J2" s="423"/>
      <c r="K2" s="423"/>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row>
    <row r="3" spans="1:257" ht="65.650000000000006" customHeight="1">
      <c r="A3" s="423"/>
      <c r="B3" s="423"/>
      <c r="C3" s="423"/>
      <c r="D3" s="237" t="s">
        <v>95</v>
      </c>
      <c r="E3" s="237" t="s">
        <v>96</v>
      </c>
      <c r="F3" s="237" t="s">
        <v>97</v>
      </c>
      <c r="G3" s="237" t="s">
        <v>98</v>
      </c>
      <c r="H3" s="237" t="s">
        <v>99</v>
      </c>
      <c r="I3" s="238" t="s">
        <v>100</v>
      </c>
      <c r="J3" s="238" t="s">
        <v>101</v>
      </c>
      <c r="K3" s="238" t="s">
        <v>102</v>
      </c>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ht="27" customHeight="1">
      <c r="A4" s="427" t="s">
        <v>103</v>
      </c>
      <c r="B4" s="427" t="s">
        <v>104</v>
      </c>
      <c r="C4" s="239" t="s">
        <v>105</v>
      </c>
      <c r="D4" s="428"/>
      <c r="E4" s="428"/>
      <c r="F4" s="428"/>
      <c r="G4" s="428"/>
      <c r="H4" s="428"/>
      <c r="I4" s="238">
        <v>7</v>
      </c>
      <c r="J4" s="240">
        <v>2255</v>
      </c>
      <c r="K4" s="241">
        <f>J4/3946*100</f>
        <v>57.146477445514442</v>
      </c>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row>
    <row r="5" spans="1:257" ht="27" customHeight="1">
      <c r="A5" s="427"/>
      <c r="B5" s="427"/>
      <c r="C5" s="239" t="s">
        <v>96</v>
      </c>
      <c r="D5" s="428"/>
      <c r="E5" s="428"/>
      <c r="F5" s="428"/>
      <c r="G5" s="428"/>
      <c r="H5" s="428"/>
      <c r="I5" s="238">
        <v>3</v>
      </c>
      <c r="J5" s="240">
        <v>341</v>
      </c>
      <c r="K5" s="241">
        <f>J5/3946*100</f>
        <v>8.6416624429802322</v>
      </c>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ht="27" customHeight="1">
      <c r="A6" s="427"/>
      <c r="B6" s="332"/>
      <c r="C6" s="239" t="s">
        <v>97</v>
      </c>
      <c r="D6" s="428"/>
      <c r="E6" s="428"/>
      <c r="F6" s="428"/>
      <c r="G6" s="428"/>
      <c r="H6" s="428"/>
      <c r="I6" s="238">
        <v>0</v>
      </c>
      <c r="J6" s="240">
        <v>0</v>
      </c>
      <c r="K6" s="241">
        <f>J6/3946*100</f>
        <v>0</v>
      </c>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row>
    <row r="7" spans="1:257" ht="32.65" customHeight="1">
      <c r="A7" s="427"/>
      <c r="B7" s="427" t="s">
        <v>99</v>
      </c>
      <c r="C7" s="239" t="s">
        <v>98</v>
      </c>
      <c r="D7" s="428"/>
      <c r="E7" s="428"/>
      <c r="F7" s="428"/>
      <c r="G7" s="428"/>
      <c r="H7" s="428"/>
      <c r="I7" s="238">
        <v>1</v>
      </c>
      <c r="J7" s="240">
        <v>40</v>
      </c>
      <c r="K7" s="241">
        <f>J7/3946*100</f>
        <v>1.0136847440446022</v>
      </c>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ht="27" customHeight="1">
      <c r="A8" s="427"/>
      <c r="B8" s="427"/>
      <c r="C8" s="239" t="s">
        <v>99</v>
      </c>
      <c r="D8" s="428"/>
      <c r="E8" s="428"/>
      <c r="F8" s="428"/>
      <c r="G8" s="428"/>
      <c r="H8" s="428"/>
      <c r="I8" s="238">
        <v>14</v>
      </c>
      <c r="J8" s="240">
        <v>1529</v>
      </c>
      <c r="K8" s="241">
        <f>J8/3946*100</f>
        <v>38.748099341104918</v>
      </c>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row>
    <row r="9" spans="1:257" ht="24.75" customHeight="1">
      <c r="A9" s="423"/>
      <c r="B9" s="423"/>
      <c r="C9" s="242" t="s">
        <v>605</v>
      </c>
      <c r="D9" s="238">
        <v>4</v>
      </c>
      <c r="E9" s="238">
        <v>4</v>
      </c>
      <c r="F9" s="238">
        <v>2</v>
      </c>
      <c r="G9" s="238">
        <v>1</v>
      </c>
      <c r="H9" s="238">
        <v>14</v>
      </c>
      <c r="I9" s="238">
        <v>25</v>
      </c>
      <c r="J9" s="243"/>
      <c r="K9" s="244"/>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ht="30" customHeight="1">
      <c r="A10" s="423"/>
      <c r="B10" s="423"/>
      <c r="C10" s="245" t="s">
        <v>106</v>
      </c>
      <c r="D10" s="240">
        <v>1925</v>
      </c>
      <c r="E10" s="240">
        <v>436</v>
      </c>
      <c r="F10" s="240">
        <v>235</v>
      </c>
      <c r="G10" s="240">
        <v>40</v>
      </c>
      <c r="H10" s="240">
        <v>1529</v>
      </c>
      <c r="I10" s="246"/>
      <c r="J10" s="247">
        <f>SUM(J4:J9)</f>
        <v>4165</v>
      </c>
      <c r="K10" s="248"/>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row>
    <row r="11" spans="1:257" ht="27" customHeight="1">
      <c r="A11" s="423"/>
      <c r="B11" s="423"/>
      <c r="C11" s="245" t="s">
        <v>102</v>
      </c>
      <c r="D11" s="241">
        <f>D10/3946*100</f>
        <v>48.783578307146477</v>
      </c>
      <c r="E11" s="241">
        <f>E10/3946*100</f>
        <v>11.049163710086162</v>
      </c>
      <c r="F11" s="241">
        <f>F10/3946*100</f>
        <v>5.9553978712620372</v>
      </c>
      <c r="G11" s="241">
        <f>G10/3946*100</f>
        <v>1.0136847440446022</v>
      </c>
      <c r="H11" s="241">
        <f>H10/3946*100</f>
        <v>38.748099341104918</v>
      </c>
      <c r="I11" s="249"/>
      <c r="J11" s="246"/>
      <c r="K11" s="250">
        <v>100</v>
      </c>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row>
    <row r="12" spans="1:257" ht="11.25" customHeight="1">
      <c r="A12" s="424" t="s">
        <v>475</v>
      </c>
      <c r="B12" s="424"/>
      <c r="C12" s="424"/>
      <c r="D12" s="424"/>
      <c r="E12" s="424"/>
      <c r="F12" s="424"/>
      <c r="G12" s="424"/>
      <c r="H12" s="424"/>
      <c r="I12" s="424"/>
      <c r="J12" s="424"/>
      <c r="K12" s="424"/>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row>
    <row r="13" spans="1:257">
      <c r="A13" s="252"/>
      <c r="B13" s="252"/>
      <c r="C13" s="425" t="s">
        <v>107</v>
      </c>
      <c r="D13" s="425"/>
      <c r="E13" s="425"/>
      <c r="F13" s="425"/>
      <c r="G13" s="425"/>
      <c r="H13" s="425"/>
      <c r="I13" s="425"/>
      <c r="J13" s="252"/>
      <c r="K13" s="252"/>
    </row>
    <row r="14" spans="1:257">
      <c r="A14" s="252"/>
      <c r="B14" s="252"/>
      <c r="C14" s="252"/>
      <c r="D14" s="72" t="s">
        <v>606</v>
      </c>
      <c r="E14" s="252"/>
      <c r="F14" s="252"/>
      <c r="G14" s="252"/>
      <c r="H14" s="252"/>
      <c r="I14" s="252"/>
      <c r="J14" s="252"/>
      <c r="K14" s="252"/>
    </row>
    <row r="16" spans="1:257" ht="23.25">
      <c r="E16" s="210"/>
      <c r="F16" s="210"/>
      <c r="G16" s="71"/>
    </row>
  </sheetData>
  <mergeCells count="11">
    <mergeCell ref="A9:B11"/>
    <mergeCell ref="A12:K12"/>
    <mergeCell ref="C13:I13"/>
    <mergeCell ref="A1:K1"/>
    <mergeCell ref="A2:C3"/>
    <mergeCell ref="D2:H2"/>
    <mergeCell ref="I2:K2"/>
    <mergeCell ref="A4:A8"/>
    <mergeCell ref="B4:B5"/>
    <mergeCell ref="D4:H8"/>
    <mergeCell ref="B7:B8"/>
  </mergeCells>
  <pageMargins left="0.74791666666666701" right="0.74791666666666701" top="1.2993055555555599" bottom="1.2993055555555599" header="0.51180555555555496" footer="0.51180555555555496"/>
  <pageSetup paperSize="9" firstPageNumber="0" pageOrder="overThenDown"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IY28"/>
  <sheetViews>
    <sheetView zoomScaleNormal="100" workbookViewId="0">
      <selection activeCell="B3" sqref="B3"/>
    </sheetView>
  </sheetViews>
  <sheetFormatPr baseColWidth="10" defaultColWidth="8.75" defaultRowHeight="14.25"/>
  <cols>
    <col min="1" max="1" width="26.375" style="5" customWidth="1"/>
    <col min="2" max="9" width="8"/>
    <col min="11" max="19" width="8"/>
    <col min="22" max="1027" width="11.25"/>
  </cols>
  <sheetData>
    <row r="1" spans="1:259">
      <c r="A1" s="510" t="s">
        <v>739</v>
      </c>
      <c r="B1" s="510"/>
      <c r="C1" s="510"/>
      <c r="D1" s="510"/>
      <c r="E1" s="510"/>
      <c r="F1" s="510"/>
      <c r="G1" s="510"/>
      <c r="H1" s="510"/>
      <c r="I1" s="510"/>
      <c r="J1" s="510"/>
      <c r="K1" s="510"/>
      <c r="L1" s="510"/>
      <c r="M1" s="510"/>
      <c r="N1" s="510"/>
      <c r="O1" s="510"/>
      <c r="P1" s="510"/>
      <c r="Q1" s="510"/>
      <c r="R1" s="510"/>
      <c r="S1" s="510"/>
      <c r="T1" s="510"/>
      <c r="U1" s="510"/>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row>
    <row r="2" spans="1:259" ht="11.25" customHeight="1">
      <c r="A2" s="511"/>
      <c r="B2" s="512" t="s">
        <v>109</v>
      </c>
      <c r="C2" s="512"/>
      <c r="D2" s="512"/>
      <c r="E2" s="512"/>
      <c r="F2" s="512"/>
      <c r="G2" s="512"/>
      <c r="H2" s="512"/>
      <c r="I2" s="512"/>
      <c r="J2" s="512"/>
      <c r="K2" s="512"/>
      <c r="L2" s="512" t="s">
        <v>99</v>
      </c>
      <c r="M2" s="512"/>
      <c r="N2" s="512"/>
      <c r="O2" s="512"/>
      <c r="P2" s="512"/>
      <c r="Q2" s="512"/>
      <c r="R2" s="512"/>
      <c r="S2" s="512"/>
      <c r="T2" s="512"/>
      <c r="U2" s="51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row>
    <row r="3" spans="1:259" ht="22.5">
      <c r="A3" s="511"/>
      <c r="B3" s="365">
        <v>2013</v>
      </c>
      <c r="C3" s="365">
        <v>2014</v>
      </c>
      <c r="D3" s="365">
        <v>2015</v>
      </c>
      <c r="E3" s="365">
        <v>2016</v>
      </c>
      <c r="F3" s="365">
        <v>2017</v>
      </c>
      <c r="G3" s="365">
        <v>2018</v>
      </c>
      <c r="H3" s="365">
        <v>2019</v>
      </c>
      <c r="I3" s="365" t="s">
        <v>397</v>
      </c>
      <c r="J3" s="365" t="s">
        <v>463</v>
      </c>
      <c r="K3" s="366" t="s">
        <v>740</v>
      </c>
      <c r="L3" s="365">
        <v>2013</v>
      </c>
      <c r="M3" s="365">
        <v>2014</v>
      </c>
      <c r="N3" s="365">
        <v>2015</v>
      </c>
      <c r="O3" s="365">
        <v>2016</v>
      </c>
      <c r="P3" s="365">
        <v>2017</v>
      </c>
      <c r="Q3" s="365">
        <v>2018</v>
      </c>
      <c r="R3" s="365">
        <v>2019</v>
      </c>
      <c r="S3" s="365" t="s">
        <v>397</v>
      </c>
      <c r="T3" s="365" t="s">
        <v>463</v>
      </c>
      <c r="U3" s="366" t="s">
        <v>740</v>
      </c>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row>
    <row r="4" spans="1:259">
      <c r="A4" s="367" t="s">
        <v>340</v>
      </c>
      <c r="B4" s="368">
        <v>12</v>
      </c>
      <c r="C4" s="368">
        <v>12</v>
      </c>
      <c r="D4" s="368">
        <v>12</v>
      </c>
      <c r="E4" s="368">
        <v>12</v>
      </c>
      <c r="F4" s="368">
        <v>11</v>
      </c>
      <c r="G4" s="368">
        <v>11</v>
      </c>
      <c r="H4" s="368">
        <v>11</v>
      </c>
      <c r="I4" s="368">
        <v>11</v>
      </c>
      <c r="J4" s="368">
        <v>11</v>
      </c>
      <c r="K4" s="369">
        <f t="shared" ref="K4:K14" si="0">IF(B4=0,"",J4/B4-1)</f>
        <v>-8.333333333333337E-2</v>
      </c>
      <c r="L4" s="368">
        <v>12</v>
      </c>
      <c r="M4" s="368">
        <v>12</v>
      </c>
      <c r="N4" s="368">
        <v>12</v>
      </c>
      <c r="O4" s="368">
        <v>12</v>
      </c>
      <c r="P4" s="368">
        <v>13</v>
      </c>
      <c r="Q4" s="368">
        <v>13</v>
      </c>
      <c r="R4" s="368">
        <v>13</v>
      </c>
      <c r="S4" s="368">
        <v>13</v>
      </c>
      <c r="T4" s="368">
        <v>14</v>
      </c>
      <c r="U4" s="369">
        <f>T4/L4-1</f>
        <v>0.16666666666666674</v>
      </c>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row>
    <row r="5" spans="1:259">
      <c r="A5" s="367" t="s">
        <v>110</v>
      </c>
      <c r="B5" s="370">
        <v>2564</v>
      </c>
      <c r="C5" s="370">
        <v>2561</v>
      </c>
      <c r="D5" s="370">
        <v>2597</v>
      </c>
      <c r="E5" s="370">
        <v>2633</v>
      </c>
      <c r="F5" s="370">
        <v>2473</v>
      </c>
      <c r="G5" s="370">
        <v>2457</v>
      </c>
      <c r="H5" s="302">
        <v>2427</v>
      </c>
      <c r="I5" s="302">
        <v>2647</v>
      </c>
      <c r="J5" s="371">
        <v>2636</v>
      </c>
      <c r="K5" s="369">
        <f t="shared" si="0"/>
        <v>2.808112324492984E-2</v>
      </c>
      <c r="L5" s="370">
        <v>1291</v>
      </c>
      <c r="M5" s="370">
        <v>1272</v>
      </c>
      <c r="N5" s="370">
        <v>1405</v>
      </c>
      <c r="O5" s="370">
        <v>1394</v>
      </c>
      <c r="P5" s="370">
        <v>1418</v>
      </c>
      <c r="Q5" s="370">
        <v>1428</v>
      </c>
      <c r="R5" s="333">
        <v>1514</v>
      </c>
      <c r="S5" s="333">
        <v>1413</v>
      </c>
      <c r="T5" s="333">
        <v>1529</v>
      </c>
      <c r="U5" s="369">
        <f t="shared" ref="U5:U17" si="1">T5/L5-1</f>
        <v>0.18435321456235476</v>
      </c>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row>
    <row r="6" spans="1:259">
      <c r="A6" s="367" t="s">
        <v>125</v>
      </c>
      <c r="B6" s="370">
        <v>2223</v>
      </c>
      <c r="C6" s="370">
        <v>2263</v>
      </c>
      <c r="D6" s="370">
        <v>2333</v>
      </c>
      <c r="E6" s="370">
        <v>2422</v>
      </c>
      <c r="F6" s="370">
        <v>2268</v>
      </c>
      <c r="G6" s="370">
        <v>2281</v>
      </c>
      <c r="H6" s="302">
        <v>2227</v>
      </c>
      <c r="I6" s="302">
        <v>2251</v>
      </c>
      <c r="J6" s="371">
        <v>2233</v>
      </c>
      <c r="K6" s="369">
        <f t="shared" si="0"/>
        <v>4.4984255510571725E-3</v>
      </c>
      <c r="L6" s="370">
        <v>1066</v>
      </c>
      <c r="M6" s="370">
        <v>1089</v>
      </c>
      <c r="N6" s="370">
        <v>1173</v>
      </c>
      <c r="O6" s="370">
        <v>1109</v>
      </c>
      <c r="P6" s="370">
        <v>1204</v>
      </c>
      <c r="Q6" s="370">
        <v>1249</v>
      </c>
      <c r="R6" s="333">
        <v>1221</v>
      </c>
      <c r="S6" s="333">
        <v>1167</v>
      </c>
      <c r="T6" s="372">
        <v>1054</v>
      </c>
      <c r="U6" s="369">
        <f t="shared" si="1"/>
        <v>-1.1257035647279534E-2</v>
      </c>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row>
    <row r="7" spans="1:259">
      <c r="A7" s="367" t="s">
        <v>126</v>
      </c>
      <c r="B7" s="368">
        <v>59</v>
      </c>
      <c r="C7" s="368">
        <v>56</v>
      </c>
      <c r="D7" s="368">
        <v>63</v>
      </c>
      <c r="E7" s="368">
        <v>63</v>
      </c>
      <c r="F7" s="368">
        <v>63</v>
      </c>
      <c r="G7" s="368">
        <v>61</v>
      </c>
      <c r="H7" s="368">
        <v>61</v>
      </c>
      <c r="I7" s="368">
        <v>58</v>
      </c>
      <c r="J7" s="368">
        <v>55</v>
      </c>
      <c r="K7" s="369">
        <f t="shared" si="0"/>
        <v>-6.7796610169491567E-2</v>
      </c>
      <c r="L7" s="368">
        <v>21</v>
      </c>
      <c r="M7" s="368">
        <v>23</v>
      </c>
      <c r="N7" s="368">
        <v>22</v>
      </c>
      <c r="O7" s="368">
        <v>20</v>
      </c>
      <c r="P7" s="368">
        <v>17</v>
      </c>
      <c r="Q7" s="368">
        <v>20</v>
      </c>
      <c r="R7" s="333">
        <v>19</v>
      </c>
      <c r="S7" s="333">
        <v>19</v>
      </c>
      <c r="T7" s="333">
        <v>19</v>
      </c>
      <c r="U7" s="369">
        <f t="shared" si="1"/>
        <v>-9.5238095238095233E-2</v>
      </c>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row>
    <row r="8" spans="1:259">
      <c r="A8" s="367" t="s">
        <v>127</v>
      </c>
      <c r="B8" s="370">
        <v>1752</v>
      </c>
      <c r="C8" s="370">
        <v>1789</v>
      </c>
      <c r="D8" s="370">
        <v>1862</v>
      </c>
      <c r="E8" s="370">
        <v>1876</v>
      </c>
      <c r="F8" s="370">
        <v>1878</v>
      </c>
      <c r="G8" s="370">
        <v>1893</v>
      </c>
      <c r="H8" s="370">
        <v>1856</v>
      </c>
      <c r="I8" s="370">
        <f>I6-I9-I10</f>
        <v>1914</v>
      </c>
      <c r="J8" s="373">
        <f>J6-J9-J10</f>
        <v>1920</v>
      </c>
      <c r="K8" s="369">
        <f t="shared" si="0"/>
        <v>9.5890410958904049E-2</v>
      </c>
      <c r="L8" s="370">
        <v>1020</v>
      </c>
      <c r="M8" s="370">
        <v>1041</v>
      </c>
      <c r="N8" s="370">
        <v>1114</v>
      </c>
      <c r="O8" s="370">
        <v>1015</v>
      </c>
      <c r="P8" s="370">
        <v>1064</v>
      </c>
      <c r="Q8" s="370">
        <v>1087</v>
      </c>
      <c r="R8" s="333">
        <v>1067</v>
      </c>
      <c r="S8" s="374">
        <f>S6-S9-S10</f>
        <v>1028</v>
      </c>
      <c r="T8" s="304">
        <f>T6-T9-T10</f>
        <v>983</v>
      </c>
      <c r="U8" s="369">
        <f t="shared" si="1"/>
        <v>-3.6274509803921551E-2</v>
      </c>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row>
    <row r="9" spans="1:259">
      <c r="A9" s="367" t="s">
        <v>128</v>
      </c>
      <c r="B9" s="368">
        <v>277</v>
      </c>
      <c r="C9" s="368">
        <v>280</v>
      </c>
      <c r="D9" s="368">
        <v>279</v>
      </c>
      <c r="E9" s="368">
        <v>284</v>
      </c>
      <c r="F9" s="368">
        <v>286</v>
      </c>
      <c r="G9" s="368">
        <v>276</v>
      </c>
      <c r="H9" s="368">
        <v>264</v>
      </c>
      <c r="I9" s="368">
        <v>241</v>
      </c>
      <c r="J9" s="375">
        <v>213</v>
      </c>
      <c r="K9" s="369">
        <f t="shared" si="0"/>
        <v>-0.23104693140794219</v>
      </c>
      <c r="L9" s="368">
        <v>8</v>
      </c>
      <c r="M9" s="368">
        <v>2</v>
      </c>
      <c r="N9" s="368">
        <v>8</v>
      </c>
      <c r="O9" s="368">
        <v>9</v>
      </c>
      <c r="P9" s="368">
        <v>9</v>
      </c>
      <c r="Q9" s="368">
        <v>10</v>
      </c>
      <c r="R9" s="333">
        <v>9</v>
      </c>
      <c r="S9" s="374">
        <v>9</v>
      </c>
      <c r="T9" s="304">
        <v>10</v>
      </c>
      <c r="U9" s="369">
        <f t="shared" si="1"/>
        <v>0.25</v>
      </c>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row>
    <row r="10" spans="1:259">
      <c r="A10" s="367" t="s">
        <v>129</v>
      </c>
      <c r="B10" s="368">
        <v>194</v>
      </c>
      <c r="C10" s="368">
        <v>194</v>
      </c>
      <c r="D10" s="368">
        <v>192</v>
      </c>
      <c r="E10" s="368">
        <v>262</v>
      </c>
      <c r="F10" s="368">
        <v>104</v>
      </c>
      <c r="G10" s="368">
        <v>112</v>
      </c>
      <c r="H10" s="368">
        <v>107</v>
      </c>
      <c r="I10" s="368">
        <f>65+31</f>
        <v>96</v>
      </c>
      <c r="J10" s="375">
        <f>31+69</f>
        <v>100</v>
      </c>
      <c r="K10" s="369">
        <f t="shared" si="0"/>
        <v>-0.48453608247422686</v>
      </c>
      <c r="L10" s="368">
        <v>38</v>
      </c>
      <c r="M10" s="368">
        <v>46</v>
      </c>
      <c r="N10" s="368">
        <v>51</v>
      </c>
      <c r="O10" s="368">
        <v>85</v>
      </c>
      <c r="P10" s="368">
        <v>131</v>
      </c>
      <c r="Q10" s="368">
        <v>152</v>
      </c>
      <c r="R10" s="333">
        <v>145</v>
      </c>
      <c r="S10" s="374">
        <f>110+20</f>
        <v>130</v>
      </c>
      <c r="T10" s="304">
        <f>43+18</f>
        <v>61</v>
      </c>
      <c r="U10" s="369">
        <f t="shared" si="1"/>
        <v>0.60526315789473695</v>
      </c>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row>
    <row r="11" spans="1:259">
      <c r="A11" s="367" t="s">
        <v>341</v>
      </c>
      <c r="B11" s="368">
        <v>61</v>
      </c>
      <c r="C11" s="368">
        <v>64</v>
      </c>
      <c r="D11" s="368">
        <v>67</v>
      </c>
      <c r="E11" s="368">
        <v>68</v>
      </c>
      <c r="F11" s="368">
        <v>69</v>
      </c>
      <c r="G11" s="368">
        <v>69</v>
      </c>
      <c r="H11" s="368">
        <v>71</v>
      </c>
      <c r="I11" s="368">
        <v>74</v>
      </c>
      <c r="J11" s="368">
        <v>74</v>
      </c>
      <c r="K11" s="369">
        <f t="shared" si="0"/>
        <v>0.21311475409836067</v>
      </c>
      <c r="L11" s="368">
        <v>50</v>
      </c>
      <c r="M11" s="368">
        <v>49</v>
      </c>
      <c r="N11" s="368">
        <v>46</v>
      </c>
      <c r="O11" s="368">
        <v>51</v>
      </c>
      <c r="P11" s="368">
        <v>54</v>
      </c>
      <c r="Q11" s="368">
        <v>55</v>
      </c>
      <c r="R11" s="304">
        <v>57</v>
      </c>
      <c r="S11" s="372">
        <v>55</v>
      </c>
      <c r="T11" s="304">
        <v>63</v>
      </c>
      <c r="U11" s="369">
        <f t="shared" si="1"/>
        <v>0.26</v>
      </c>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row>
    <row r="12" spans="1:259">
      <c r="A12" s="367" t="s">
        <v>342</v>
      </c>
      <c r="B12" s="368">
        <v>4</v>
      </c>
      <c r="C12" s="368">
        <v>4</v>
      </c>
      <c r="D12" s="368">
        <v>8</v>
      </c>
      <c r="E12" s="368">
        <v>8</v>
      </c>
      <c r="F12" s="368">
        <v>24</v>
      </c>
      <c r="G12" s="368">
        <v>24</v>
      </c>
      <c r="H12" s="368">
        <v>24</v>
      </c>
      <c r="I12" s="368">
        <v>27</v>
      </c>
      <c r="J12" s="368">
        <v>27</v>
      </c>
      <c r="K12" s="369">
        <f t="shared" si="0"/>
        <v>5.75</v>
      </c>
      <c r="L12" s="368">
        <v>19</v>
      </c>
      <c r="M12" s="368">
        <v>5</v>
      </c>
      <c r="N12" s="368">
        <v>9</v>
      </c>
      <c r="O12" s="368">
        <v>12</v>
      </c>
      <c r="P12" s="368">
        <v>15</v>
      </c>
      <c r="Q12" s="368">
        <v>11</v>
      </c>
      <c r="R12" s="368">
        <v>11</v>
      </c>
      <c r="S12" s="368">
        <v>11</v>
      </c>
      <c r="T12" s="368">
        <v>11</v>
      </c>
      <c r="U12" s="369">
        <f t="shared" si="1"/>
        <v>-0.42105263157894735</v>
      </c>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row>
    <row r="13" spans="1:259">
      <c r="A13" s="367" t="s">
        <v>343</v>
      </c>
      <c r="B13" s="368">
        <v>116</v>
      </c>
      <c r="C13" s="368">
        <v>117</v>
      </c>
      <c r="D13" s="368">
        <v>147</v>
      </c>
      <c r="E13" s="368">
        <v>132</v>
      </c>
      <c r="F13" s="368">
        <v>144</v>
      </c>
      <c r="G13" s="368">
        <v>145</v>
      </c>
      <c r="H13" s="368">
        <v>145</v>
      </c>
      <c r="I13" s="368">
        <v>143</v>
      </c>
      <c r="J13" s="368">
        <v>121</v>
      </c>
      <c r="K13" s="369">
        <f t="shared" si="0"/>
        <v>4.31034482758621E-2</v>
      </c>
      <c r="L13" s="368">
        <v>28</v>
      </c>
      <c r="M13" s="368">
        <v>14</v>
      </c>
      <c r="N13" s="368">
        <v>16</v>
      </c>
      <c r="O13" s="368">
        <v>16</v>
      </c>
      <c r="P13" s="368">
        <v>13</v>
      </c>
      <c r="Q13" s="368">
        <v>14</v>
      </c>
      <c r="R13" s="368">
        <v>7</v>
      </c>
      <c r="S13" s="368">
        <v>7</v>
      </c>
      <c r="T13" s="368">
        <v>22</v>
      </c>
      <c r="U13" s="369">
        <f t="shared" si="1"/>
        <v>-0.2142857142857143</v>
      </c>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row>
    <row r="14" spans="1:259">
      <c r="A14" s="367" t="s">
        <v>344</v>
      </c>
      <c r="B14" s="368">
        <v>96</v>
      </c>
      <c r="C14" s="368">
        <v>96</v>
      </c>
      <c r="D14" s="368">
        <v>121</v>
      </c>
      <c r="E14" s="368">
        <v>120</v>
      </c>
      <c r="F14" s="368">
        <v>107</v>
      </c>
      <c r="G14" s="368">
        <v>107</v>
      </c>
      <c r="H14" s="368">
        <v>108</v>
      </c>
      <c r="I14" s="368">
        <v>108</v>
      </c>
      <c r="J14" s="368">
        <v>108</v>
      </c>
      <c r="K14" s="369">
        <f t="shared" si="0"/>
        <v>0.125</v>
      </c>
      <c r="L14" s="368">
        <v>1</v>
      </c>
      <c r="M14" s="368">
        <v>1</v>
      </c>
      <c r="N14" s="368">
        <v>1</v>
      </c>
      <c r="O14" s="368">
        <v>1</v>
      </c>
      <c r="P14" s="368">
        <v>1</v>
      </c>
      <c r="Q14" s="368">
        <v>1</v>
      </c>
      <c r="R14" s="368">
        <v>1</v>
      </c>
      <c r="S14" s="368">
        <v>0</v>
      </c>
      <c r="T14" s="368">
        <v>0</v>
      </c>
      <c r="U14" s="369">
        <f t="shared" si="1"/>
        <v>-1</v>
      </c>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row>
    <row r="15" spans="1:259">
      <c r="A15" s="367" t="s">
        <v>345</v>
      </c>
      <c r="B15" s="368">
        <v>0</v>
      </c>
      <c r="C15" s="368">
        <v>0</v>
      </c>
      <c r="D15" s="368">
        <v>0</v>
      </c>
      <c r="E15" s="368">
        <v>0</v>
      </c>
      <c r="F15" s="368">
        <v>0</v>
      </c>
      <c r="G15" s="368">
        <v>27</v>
      </c>
      <c r="H15" s="368">
        <v>27</v>
      </c>
      <c r="I15" s="368">
        <v>27</v>
      </c>
      <c r="J15" s="368">
        <v>27</v>
      </c>
      <c r="K15" s="369" t="str">
        <f>IF(B15=0,"NA",J15/B15-1)</f>
        <v>NA</v>
      </c>
      <c r="L15" s="368">
        <v>27</v>
      </c>
      <c r="M15" s="368">
        <v>42</v>
      </c>
      <c r="N15" s="368">
        <v>42</v>
      </c>
      <c r="O15" s="368">
        <v>42</v>
      </c>
      <c r="P15" s="368">
        <v>42</v>
      </c>
      <c r="Q15" s="368">
        <v>47</v>
      </c>
      <c r="R15" s="368">
        <v>57</v>
      </c>
      <c r="S15" s="368">
        <v>41</v>
      </c>
      <c r="T15" s="368">
        <v>61</v>
      </c>
      <c r="U15" s="369">
        <f t="shared" si="1"/>
        <v>1.2592592592592591</v>
      </c>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row>
    <row r="16" spans="1:259">
      <c r="A16" s="367" t="s">
        <v>346</v>
      </c>
      <c r="B16" s="368">
        <v>67</v>
      </c>
      <c r="C16" s="368">
        <v>67</v>
      </c>
      <c r="D16" s="368">
        <v>87</v>
      </c>
      <c r="E16" s="368">
        <v>87</v>
      </c>
      <c r="F16" s="368">
        <v>67</v>
      </c>
      <c r="G16" s="368">
        <v>59</v>
      </c>
      <c r="H16" s="368">
        <v>59</v>
      </c>
      <c r="I16" s="368">
        <v>76</v>
      </c>
      <c r="J16" s="368">
        <v>91</v>
      </c>
      <c r="K16" s="369">
        <f>IF(B16=0,"",J16/B16-1)</f>
        <v>0.35820895522388052</v>
      </c>
      <c r="L16" s="368">
        <v>32</v>
      </c>
      <c r="M16" s="368">
        <v>23</v>
      </c>
      <c r="N16" s="368">
        <v>27</v>
      </c>
      <c r="O16" s="368">
        <v>40</v>
      </c>
      <c r="P16" s="368">
        <v>53</v>
      </c>
      <c r="Q16" s="368">
        <v>50</v>
      </c>
      <c r="R16" s="368">
        <v>50</v>
      </c>
      <c r="S16" s="368">
        <v>50</v>
      </c>
      <c r="T16" s="368">
        <v>50</v>
      </c>
      <c r="U16" s="369">
        <f t="shared" si="1"/>
        <v>0.5625</v>
      </c>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row>
    <row r="17" spans="1:259">
      <c r="A17" s="367" t="s">
        <v>741</v>
      </c>
      <c r="B17" s="368">
        <v>279</v>
      </c>
      <c r="C17" s="368">
        <v>280</v>
      </c>
      <c r="D17" s="368">
        <v>355</v>
      </c>
      <c r="E17" s="368">
        <v>339</v>
      </c>
      <c r="F17" s="368">
        <v>318</v>
      </c>
      <c r="G17" s="368">
        <v>338</v>
      </c>
      <c r="H17" s="368">
        <v>339</v>
      </c>
      <c r="I17" s="368">
        <v>354</v>
      </c>
      <c r="J17" s="368">
        <f>SUM(J13:J16)</f>
        <v>347</v>
      </c>
      <c r="K17" s="369">
        <f>IF(B17=0,"",J17/B17-1)</f>
        <v>0.24372759856630832</v>
      </c>
      <c r="L17" s="368">
        <v>88</v>
      </c>
      <c r="M17" s="368">
        <v>80</v>
      </c>
      <c r="N17" s="368">
        <v>86</v>
      </c>
      <c r="O17" s="368">
        <v>99</v>
      </c>
      <c r="P17" s="368">
        <v>109</v>
      </c>
      <c r="Q17" s="368">
        <v>112</v>
      </c>
      <c r="R17" s="368">
        <v>115</v>
      </c>
      <c r="S17" s="368">
        <v>98</v>
      </c>
      <c r="T17" s="368">
        <f>SUM(T13:T16)</f>
        <v>133</v>
      </c>
      <c r="U17" s="369">
        <f t="shared" si="1"/>
        <v>0.51136363636363646</v>
      </c>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row>
    <row r="18" spans="1:259" ht="11.25" customHeight="1">
      <c r="A18" s="505" t="s">
        <v>477</v>
      </c>
      <c r="B18" s="505"/>
      <c r="C18" s="505"/>
      <c r="D18" s="505"/>
      <c r="E18" s="505"/>
      <c r="F18" s="505"/>
      <c r="G18" s="505"/>
      <c r="H18" s="505"/>
      <c r="I18" s="505"/>
      <c r="J18" s="505"/>
      <c r="K18" s="505"/>
      <c r="L18" s="505"/>
      <c r="M18" s="505"/>
      <c r="N18" s="505"/>
      <c r="O18" s="505"/>
      <c r="P18" s="505"/>
      <c r="Q18" s="505"/>
      <c r="R18" s="505"/>
      <c r="S18" s="505"/>
      <c r="T18" s="505"/>
      <c r="U18" s="505"/>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row>
    <row r="19" spans="1:259">
      <c r="A19" s="376"/>
      <c r="B19" s="305"/>
      <c r="C19" s="305"/>
      <c r="D19" s="305"/>
      <c r="E19" s="305"/>
      <c r="F19" s="509" t="s">
        <v>107</v>
      </c>
      <c r="G19" s="509"/>
      <c r="H19" s="509"/>
      <c r="I19" s="509"/>
      <c r="J19" s="509"/>
      <c r="K19" s="509"/>
      <c r="L19" s="509"/>
      <c r="M19" s="509"/>
      <c r="N19" s="305"/>
      <c r="O19" s="305"/>
      <c r="P19" s="305"/>
      <c r="Q19" s="305"/>
      <c r="R19" s="305"/>
      <c r="S19" s="305"/>
      <c r="T19" s="305"/>
      <c r="U19" s="305"/>
    </row>
    <row r="20" spans="1:259">
      <c r="T20" s="2"/>
    </row>
    <row r="21" spans="1:259" ht="18">
      <c r="G21" s="87"/>
      <c r="H21" s="71"/>
      <c r="I21" s="209"/>
      <c r="J21" s="71"/>
    </row>
    <row r="23" spans="1:259">
      <c r="A23" s="8"/>
      <c r="B23" s="9"/>
      <c r="C23" s="9"/>
      <c r="D23" s="9"/>
      <c r="E23" s="9"/>
      <c r="F23" s="9"/>
      <c r="G23" s="9"/>
      <c r="H23" s="4"/>
      <c r="I23" s="4"/>
      <c r="J23" s="2"/>
      <c r="K23" s="2"/>
      <c r="L23" s="2"/>
    </row>
    <row r="24" spans="1:259">
      <c r="A24" s="8"/>
      <c r="B24" s="9"/>
      <c r="C24" s="9"/>
      <c r="D24" s="9"/>
      <c r="E24" s="9"/>
      <c r="F24" s="9"/>
      <c r="G24" s="9"/>
      <c r="H24" s="4"/>
      <c r="I24" s="4"/>
      <c r="J24" s="39"/>
      <c r="K24" s="2"/>
      <c r="L24" s="2"/>
    </row>
    <row r="25" spans="1:259">
      <c r="A25" s="8"/>
      <c r="B25" s="10"/>
      <c r="C25" s="10"/>
      <c r="D25" s="10"/>
      <c r="E25" s="10"/>
      <c r="F25" s="10"/>
      <c r="G25" s="9"/>
      <c r="H25" s="10"/>
      <c r="I25" s="10"/>
      <c r="J25" s="2"/>
      <c r="K25" s="2"/>
      <c r="L25" s="2"/>
    </row>
    <row r="26" spans="1:259">
      <c r="A26" s="8"/>
      <c r="B26" s="11"/>
      <c r="C26" s="11"/>
      <c r="D26" s="11"/>
      <c r="E26" s="11"/>
      <c r="F26" s="11"/>
      <c r="G26" s="9"/>
      <c r="H26" s="11"/>
      <c r="I26" s="11"/>
      <c r="J26" s="39"/>
      <c r="K26" s="2"/>
      <c r="L26" s="2"/>
    </row>
    <row r="27" spans="1:259">
      <c r="A27" s="8"/>
      <c r="B27" s="10"/>
      <c r="C27" s="10"/>
      <c r="D27" s="10"/>
      <c r="E27" s="10"/>
      <c r="F27" s="10"/>
      <c r="G27" s="9"/>
      <c r="H27" s="10"/>
      <c r="I27" s="10"/>
      <c r="J27" s="2"/>
      <c r="K27" s="2"/>
      <c r="L27" s="2"/>
    </row>
    <row r="28" spans="1:259">
      <c r="A28" s="8"/>
      <c r="B28" s="10"/>
      <c r="C28" s="10"/>
      <c r="D28" s="10"/>
      <c r="E28" s="10"/>
      <c r="F28" s="10"/>
      <c r="G28" s="9"/>
      <c r="H28" s="10"/>
      <c r="I28" s="10"/>
      <c r="J28" s="2"/>
      <c r="K28" s="2"/>
      <c r="L28" s="2"/>
    </row>
  </sheetData>
  <mergeCells count="6">
    <mergeCell ref="F19:M19"/>
    <mergeCell ref="A1:U1"/>
    <mergeCell ref="A2:A3"/>
    <mergeCell ref="B2:K2"/>
    <mergeCell ref="L2:U2"/>
    <mergeCell ref="A18:U18"/>
  </mergeCells>
  <pageMargins left="0.7" right="0.7" top="0.75" bottom="0.75" header="0.51180555555555496" footer="0.51180555555555496"/>
  <pageSetup paperSize="9" firstPageNumber="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IT28"/>
  <sheetViews>
    <sheetView zoomScaleNormal="100" workbookViewId="0">
      <selection sqref="A1:K15"/>
    </sheetView>
  </sheetViews>
  <sheetFormatPr baseColWidth="10" defaultColWidth="8.75" defaultRowHeight="14.25"/>
  <cols>
    <col min="1" max="1" width="6.75"/>
    <col min="2" max="11" width="10.25"/>
    <col min="12" max="14" width="9"/>
    <col min="15" max="1022" width="11.25"/>
  </cols>
  <sheetData>
    <row r="1" spans="1:254">
      <c r="A1" s="510" t="s">
        <v>742</v>
      </c>
      <c r="B1" s="510"/>
      <c r="C1" s="510"/>
      <c r="D1" s="510"/>
      <c r="E1" s="510"/>
      <c r="F1" s="510"/>
      <c r="G1" s="510"/>
      <c r="H1" s="510"/>
      <c r="I1" s="510"/>
      <c r="J1" s="510"/>
      <c r="K1" s="510"/>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row>
    <row r="2" spans="1:254">
      <c r="A2" s="511"/>
      <c r="B2" s="513" t="s">
        <v>347</v>
      </c>
      <c r="C2" s="513"/>
      <c r="D2" s="513"/>
      <c r="E2" s="513"/>
      <c r="F2" s="513" t="s">
        <v>205</v>
      </c>
      <c r="G2" s="513"/>
      <c r="H2" s="513"/>
      <c r="I2" s="513"/>
      <c r="J2" s="513"/>
      <c r="K2" s="513"/>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row>
    <row r="3" spans="1:254" ht="11.25" customHeight="1">
      <c r="A3" s="511"/>
      <c r="B3" s="513" t="s">
        <v>109</v>
      </c>
      <c r="C3" s="513"/>
      <c r="D3" s="513" t="s">
        <v>99</v>
      </c>
      <c r="E3" s="513"/>
      <c r="F3" s="513" t="s">
        <v>109</v>
      </c>
      <c r="G3" s="513"/>
      <c r="H3" s="513"/>
      <c r="I3" s="513" t="s">
        <v>99</v>
      </c>
      <c r="J3" s="513"/>
      <c r="K3" s="513"/>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row>
    <row r="4" spans="1:254" ht="22.5">
      <c r="A4" s="511"/>
      <c r="B4" s="237" t="s">
        <v>130</v>
      </c>
      <c r="C4" s="237" t="s">
        <v>131</v>
      </c>
      <c r="D4" s="237" t="s">
        <v>130</v>
      </c>
      <c r="E4" s="237" t="s">
        <v>131</v>
      </c>
      <c r="F4" s="237" t="s">
        <v>612</v>
      </c>
      <c r="G4" s="237" t="s">
        <v>613</v>
      </c>
      <c r="H4" s="237" t="s">
        <v>614</v>
      </c>
      <c r="I4" s="237" t="s">
        <v>612</v>
      </c>
      <c r="J4" s="237" t="s">
        <v>613</v>
      </c>
      <c r="K4" s="237" t="s">
        <v>614</v>
      </c>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row>
    <row r="5" spans="1:254">
      <c r="A5" s="301">
        <v>2013</v>
      </c>
      <c r="B5" s="302">
        <v>10678</v>
      </c>
      <c r="C5" s="302">
        <v>12</v>
      </c>
      <c r="D5" s="302">
        <v>3056</v>
      </c>
      <c r="E5" s="302">
        <v>1158</v>
      </c>
      <c r="F5" s="333">
        <v>413</v>
      </c>
      <c r="G5" s="333">
        <v>11</v>
      </c>
      <c r="H5" s="333">
        <v>1759</v>
      </c>
      <c r="I5" s="333">
        <v>0</v>
      </c>
      <c r="J5" s="333">
        <v>1110</v>
      </c>
      <c r="K5" s="333">
        <v>258</v>
      </c>
      <c r="N5" s="4"/>
      <c r="O5" s="4"/>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row>
    <row r="6" spans="1:254">
      <c r="A6" s="301">
        <v>2014</v>
      </c>
      <c r="B6" s="302">
        <v>11039</v>
      </c>
      <c r="C6" s="302">
        <v>25</v>
      </c>
      <c r="D6" s="302">
        <v>3196</v>
      </c>
      <c r="E6" s="302">
        <v>1123</v>
      </c>
      <c r="F6" s="333">
        <v>408</v>
      </c>
      <c r="G6" s="333">
        <v>23</v>
      </c>
      <c r="H6" s="333">
        <v>1769</v>
      </c>
      <c r="I6" s="333">
        <v>0</v>
      </c>
      <c r="J6" s="333">
        <v>1052</v>
      </c>
      <c r="K6" s="333">
        <v>328</v>
      </c>
      <c r="N6" s="4"/>
      <c r="O6" s="4"/>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row>
    <row r="7" spans="1:254">
      <c r="A7" s="301">
        <v>2015</v>
      </c>
      <c r="B7" s="302">
        <v>11493</v>
      </c>
      <c r="C7" s="302">
        <v>19</v>
      </c>
      <c r="D7" s="302">
        <v>3451</v>
      </c>
      <c r="E7" s="302">
        <v>1202</v>
      </c>
      <c r="F7" s="333">
        <v>391</v>
      </c>
      <c r="G7" s="333">
        <v>18</v>
      </c>
      <c r="H7" s="333">
        <v>1862</v>
      </c>
      <c r="I7" s="333">
        <v>0</v>
      </c>
      <c r="J7" s="333">
        <v>1124</v>
      </c>
      <c r="K7" s="333">
        <v>314</v>
      </c>
      <c r="N7" s="4"/>
      <c r="O7" s="4"/>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row>
    <row r="8" spans="1:254">
      <c r="A8" s="301">
        <v>2016</v>
      </c>
      <c r="B8" s="302">
        <v>11799</v>
      </c>
      <c r="C8" s="302">
        <v>33</v>
      </c>
      <c r="D8" s="302">
        <v>3646</v>
      </c>
      <c r="E8" s="302">
        <v>1223</v>
      </c>
      <c r="F8" s="333">
        <v>370</v>
      </c>
      <c r="G8" s="333">
        <v>32</v>
      </c>
      <c r="H8" s="333">
        <v>1879</v>
      </c>
      <c r="I8" s="333">
        <v>0</v>
      </c>
      <c r="J8" s="333">
        <v>1147</v>
      </c>
      <c r="K8" s="333">
        <v>359</v>
      </c>
      <c r="N8" s="4"/>
      <c r="O8" s="4"/>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row>
    <row r="9" spans="1:254">
      <c r="A9" s="301">
        <v>2017</v>
      </c>
      <c r="B9" s="302">
        <v>12057</v>
      </c>
      <c r="C9" s="302">
        <v>36</v>
      </c>
      <c r="D9" s="302">
        <v>3594</v>
      </c>
      <c r="E9" s="302">
        <v>1274</v>
      </c>
      <c r="F9" s="333">
        <v>373</v>
      </c>
      <c r="G9" s="333">
        <v>34</v>
      </c>
      <c r="H9" s="333">
        <v>1947</v>
      </c>
      <c r="I9" s="333">
        <v>0</v>
      </c>
      <c r="J9" s="333">
        <v>1205</v>
      </c>
      <c r="K9" s="333">
        <v>362</v>
      </c>
      <c r="N9" s="4"/>
      <c r="O9" s="4"/>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row>
    <row r="10" spans="1:254">
      <c r="A10" s="301">
        <v>2018</v>
      </c>
      <c r="B10" s="302">
        <v>12449</v>
      </c>
      <c r="C10" s="302">
        <v>35</v>
      </c>
      <c r="D10" s="302">
        <v>3878</v>
      </c>
      <c r="E10" s="302">
        <v>1355</v>
      </c>
      <c r="F10" s="333">
        <v>392</v>
      </c>
      <c r="G10" s="333">
        <v>33</v>
      </c>
      <c r="H10" s="333">
        <v>1976</v>
      </c>
      <c r="I10" s="333">
        <v>0</v>
      </c>
      <c r="J10" s="333">
        <v>1297</v>
      </c>
      <c r="K10" s="333">
        <v>369</v>
      </c>
      <c r="N10" s="4"/>
      <c r="O10" s="4"/>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row>
    <row r="11" spans="1:254">
      <c r="A11" s="301">
        <v>2019</v>
      </c>
      <c r="B11" s="302">
        <v>12822</v>
      </c>
      <c r="C11" s="302">
        <v>38</v>
      </c>
      <c r="D11" s="302">
        <v>3906</v>
      </c>
      <c r="E11" s="302">
        <v>1342</v>
      </c>
      <c r="F11" s="333">
        <v>417</v>
      </c>
      <c r="G11" s="333">
        <v>36</v>
      </c>
      <c r="H11" s="333">
        <v>2035</v>
      </c>
      <c r="I11" s="333">
        <v>0</v>
      </c>
      <c r="J11" s="333">
        <v>1279</v>
      </c>
      <c r="K11" s="333">
        <v>362</v>
      </c>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row>
    <row r="12" spans="1:254">
      <c r="A12" s="303" t="s">
        <v>397</v>
      </c>
      <c r="B12" s="302">
        <v>13507</v>
      </c>
      <c r="C12" s="302">
        <v>37</v>
      </c>
      <c r="D12" s="302">
        <v>3792</v>
      </c>
      <c r="E12" s="302">
        <v>1381</v>
      </c>
      <c r="F12" s="333">
        <v>406</v>
      </c>
      <c r="G12" s="333">
        <v>33</v>
      </c>
      <c r="H12" s="333">
        <v>2085</v>
      </c>
      <c r="I12" s="333">
        <v>1</v>
      </c>
      <c r="J12" s="333">
        <v>1324</v>
      </c>
      <c r="K12" s="333">
        <v>393</v>
      </c>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row>
    <row r="13" spans="1:254">
      <c r="A13" s="301" t="s">
        <v>463</v>
      </c>
      <c r="B13" s="302">
        <v>13604</v>
      </c>
      <c r="C13" s="302">
        <v>11</v>
      </c>
      <c r="D13" s="302">
        <v>4122</v>
      </c>
      <c r="E13" s="302">
        <v>1210</v>
      </c>
      <c r="F13" s="302">
        <v>452</v>
      </c>
      <c r="G13" s="302">
        <v>11</v>
      </c>
      <c r="H13" s="304">
        <v>2123</v>
      </c>
      <c r="I13" s="302">
        <v>2</v>
      </c>
      <c r="J13" s="333">
        <v>1117</v>
      </c>
      <c r="K13" s="333">
        <v>439</v>
      </c>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row>
    <row r="14" spans="1:254" ht="11.25" customHeight="1">
      <c r="A14" s="505" t="s">
        <v>477</v>
      </c>
      <c r="B14" s="505"/>
      <c r="C14" s="505"/>
      <c r="D14" s="505"/>
      <c r="E14" s="505"/>
      <c r="F14" s="505"/>
      <c r="G14" s="505"/>
      <c r="H14" s="505"/>
      <c r="I14" s="505"/>
      <c r="J14" s="505"/>
      <c r="K14" s="505"/>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row>
    <row r="15" spans="1:254">
      <c r="A15" s="372"/>
      <c r="B15" s="372"/>
      <c r="C15" s="372"/>
      <c r="D15" s="509" t="s">
        <v>107</v>
      </c>
      <c r="E15" s="509"/>
      <c r="F15" s="509"/>
      <c r="G15" s="509"/>
      <c r="H15" s="509"/>
      <c r="I15" s="509"/>
      <c r="J15" s="509"/>
      <c r="K15" s="372"/>
    </row>
    <row r="17" spans="2:21" ht="18">
      <c r="E17" s="87"/>
      <c r="F17" s="209"/>
      <c r="G17" s="71"/>
      <c r="H17" s="71"/>
    </row>
    <row r="19" spans="2:21">
      <c r="C19" s="4"/>
      <c r="M19" s="4"/>
      <c r="R19" s="2"/>
      <c r="S19" s="2"/>
      <c r="T19" s="2"/>
      <c r="U19" s="2"/>
    </row>
    <row r="20" spans="2:21">
      <c r="B20" s="4"/>
      <c r="C20" s="7"/>
      <c r="D20" s="7"/>
      <c r="E20" s="7"/>
      <c r="F20" s="7"/>
      <c r="G20" s="7"/>
      <c r="H20" s="7"/>
      <c r="I20" s="7"/>
      <c r="J20" s="7"/>
      <c r="K20" s="7"/>
      <c r="M20" s="7"/>
      <c r="N20" s="7"/>
      <c r="O20" s="7"/>
      <c r="P20" s="7"/>
      <c r="Q20" s="7"/>
      <c r="R20" s="7"/>
      <c r="S20" s="7"/>
      <c r="T20" s="7"/>
      <c r="U20" s="7"/>
    </row>
    <row r="21" spans="2:21">
      <c r="B21" s="221"/>
      <c r="C21" s="9"/>
      <c r="D21" s="9"/>
      <c r="E21" s="9"/>
      <c r="F21" s="9"/>
      <c r="G21" s="9"/>
      <c r="H21" s="9"/>
      <c r="I21" s="9"/>
      <c r="J21" s="9"/>
      <c r="K21" s="9"/>
      <c r="M21" s="9"/>
      <c r="N21" s="9"/>
      <c r="O21" s="9"/>
      <c r="P21" s="9"/>
      <c r="Q21" s="9"/>
      <c r="R21" s="9"/>
      <c r="S21" s="9"/>
      <c r="T21" s="9"/>
      <c r="U21" s="9"/>
    </row>
    <row r="22" spans="2:21">
      <c r="B22" s="221"/>
      <c r="C22" s="9"/>
      <c r="D22" s="9"/>
      <c r="E22" s="9"/>
      <c r="F22" s="9"/>
      <c r="G22" s="9"/>
      <c r="H22" s="9"/>
      <c r="I22" s="9"/>
      <c r="J22" s="9"/>
      <c r="K22" s="9"/>
      <c r="M22" s="9"/>
      <c r="N22" s="9"/>
      <c r="O22" s="9"/>
      <c r="P22" s="9"/>
      <c r="Q22" s="9"/>
      <c r="R22" s="9"/>
      <c r="S22" s="9"/>
      <c r="T22" s="9"/>
      <c r="U22" s="9"/>
    </row>
    <row r="24" spans="2:21">
      <c r="C24" s="4"/>
      <c r="M24" s="4"/>
      <c r="S24" s="2"/>
      <c r="T24" s="2"/>
      <c r="U24" s="2"/>
    </row>
    <row r="25" spans="2:21">
      <c r="C25" s="7"/>
      <c r="D25" s="7"/>
      <c r="E25" s="7"/>
      <c r="F25" s="7"/>
      <c r="G25" s="7"/>
      <c r="H25" s="7"/>
      <c r="I25" s="7"/>
      <c r="J25" s="7"/>
      <c r="K25" s="7"/>
      <c r="M25" s="7"/>
      <c r="N25" s="7"/>
      <c r="O25" s="7"/>
      <c r="P25" s="7"/>
      <c r="Q25" s="7"/>
      <c r="R25" s="7"/>
      <c r="S25" s="7"/>
      <c r="T25" s="7"/>
      <c r="U25" s="7"/>
    </row>
    <row r="26" spans="2:21">
      <c r="B26" s="4"/>
      <c r="C26" s="9"/>
      <c r="D26" s="9"/>
      <c r="E26" s="9"/>
      <c r="F26" s="9"/>
      <c r="G26" s="9"/>
      <c r="H26" s="9"/>
      <c r="I26" s="9"/>
      <c r="J26" s="9"/>
      <c r="K26" s="9"/>
      <c r="M26" s="9"/>
      <c r="N26" s="9"/>
      <c r="O26" s="9"/>
      <c r="P26" s="9"/>
      <c r="Q26" s="9"/>
      <c r="R26" s="9"/>
      <c r="S26" s="9"/>
      <c r="T26" s="9"/>
      <c r="U26" s="9"/>
    </row>
    <row r="27" spans="2:21">
      <c r="B27" s="4"/>
      <c r="C27" s="9"/>
      <c r="D27" s="9"/>
      <c r="E27" s="9"/>
      <c r="F27" s="9"/>
      <c r="G27" s="4"/>
      <c r="H27" s="4"/>
      <c r="I27" s="4"/>
      <c r="J27" s="4"/>
      <c r="K27" s="9"/>
      <c r="M27" s="9"/>
      <c r="N27" s="9"/>
      <c r="O27" s="9"/>
      <c r="P27" s="9"/>
      <c r="Q27" s="4"/>
      <c r="R27" s="4"/>
      <c r="S27" s="4"/>
      <c r="T27" s="4"/>
      <c r="U27" s="4"/>
    </row>
    <row r="28" spans="2:21">
      <c r="B28" s="4"/>
      <c r="C28" s="9"/>
      <c r="D28" s="9"/>
      <c r="E28" s="9"/>
      <c r="F28" s="9"/>
      <c r="G28" s="9"/>
      <c r="H28" s="9"/>
      <c r="I28" s="9"/>
      <c r="J28" s="9"/>
      <c r="K28" s="4"/>
      <c r="M28" s="9"/>
      <c r="N28" s="9"/>
      <c r="O28" s="9"/>
      <c r="P28" s="9"/>
      <c r="Q28" s="4"/>
      <c r="R28" s="4"/>
      <c r="S28" s="4"/>
      <c r="T28" s="4"/>
      <c r="U28" s="4"/>
    </row>
  </sheetData>
  <mergeCells count="10">
    <mergeCell ref="A14:K14"/>
    <mergeCell ref="D15:J15"/>
    <mergeCell ref="A1:K1"/>
    <mergeCell ref="A2:A4"/>
    <mergeCell ref="B2:E2"/>
    <mergeCell ref="F2:K2"/>
    <mergeCell ref="B3:C3"/>
    <mergeCell ref="D3:E3"/>
    <mergeCell ref="F3:H3"/>
    <mergeCell ref="I3:K3"/>
  </mergeCells>
  <pageMargins left="0.7" right="0.7" top="0.75" bottom="0.75" header="0.51180555555555496" footer="0.51180555555555496"/>
  <pageSetup paperSize="9" firstPageNumber="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F0"/>
  </sheetPr>
  <dimension ref="A1:AE49"/>
  <sheetViews>
    <sheetView zoomScaleNormal="100" workbookViewId="0">
      <selection sqref="A1:O46"/>
    </sheetView>
  </sheetViews>
  <sheetFormatPr baseColWidth="10" defaultColWidth="8.75" defaultRowHeight="14.25"/>
  <cols>
    <col min="1" max="1" width="11.75"/>
    <col min="2" max="2" width="30.75"/>
    <col min="3" max="5" width="8.25"/>
    <col min="6" max="6" width="8.5"/>
    <col min="7" max="8" width="8.25"/>
    <col min="9" max="9" width="7.75"/>
    <col min="10" max="12" width="8.25"/>
    <col min="14" max="14" width="11.5" customWidth="1"/>
    <col min="15" max="15" width="9.75" customWidth="1"/>
    <col min="16" max="16" width="11.75"/>
    <col min="17" max="17" width="8.75" customWidth="1"/>
    <col min="18" max="21" width="8.75" hidden="1" customWidth="1"/>
    <col min="22" max="1026" width="11.75"/>
  </cols>
  <sheetData>
    <row r="1" spans="1:31" ht="13.5" customHeight="1">
      <c r="A1" s="514" t="s">
        <v>750</v>
      </c>
      <c r="B1" s="514"/>
      <c r="C1" s="514"/>
      <c r="D1" s="514"/>
      <c r="E1" s="514"/>
      <c r="F1" s="514"/>
      <c r="G1" s="514"/>
      <c r="H1" s="514"/>
      <c r="I1" s="514"/>
      <c r="J1" s="514"/>
      <c r="K1" s="514"/>
      <c r="L1" s="514"/>
      <c r="M1" s="492"/>
      <c r="N1" s="514"/>
      <c r="O1" s="514"/>
    </row>
    <row r="2" spans="1:31" ht="22.5">
      <c r="A2" s="515"/>
      <c r="B2" s="515"/>
      <c r="C2" s="377">
        <v>2011</v>
      </c>
      <c r="D2" s="377">
        <v>2012</v>
      </c>
      <c r="E2" s="377">
        <v>2013</v>
      </c>
      <c r="F2" s="377">
        <v>2014</v>
      </c>
      <c r="G2" s="377">
        <v>2015</v>
      </c>
      <c r="H2" s="377">
        <v>2016</v>
      </c>
      <c r="I2" s="377">
        <v>2017</v>
      </c>
      <c r="J2" s="377">
        <v>2018</v>
      </c>
      <c r="K2" s="377">
        <v>2019</v>
      </c>
      <c r="L2" s="377" t="s">
        <v>397</v>
      </c>
      <c r="M2" s="378" t="s">
        <v>463</v>
      </c>
      <c r="N2" s="377" t="s">
        <v>743</v>
      </c>
      <c r="O2" s="377" t="s">
        <v>744</v>
      </c>
    </row>
    <row r="3" spans="1:31" ht="15.75" customHeight="1" thickBot="1">
      <c r="A3" s="422" t="s">
        <v>132</v>
      </c>
      <c r="B3" s="379" t="s">
        <v>133</v>
      </c>
      <c r="C3" s="380">
        <v>10921</v>
      </c>
      <c r="D3" s="380">
        <v>10910</v>
      </c>
      <c r="E3" s="380">
        <v>10678</v>
      </c>
      <c r="F3" s="380">
        <v>11039</v>
      </c>
      <c r="G3" s="380">
        <v>11493</v>
      </c>
      <c r="H3" s="380">
        <v>11799</v>
      </c>
      <c r="I3" s="380">
        <v>12057</v>
      </c>
      <c r="J3" s="380">
        <v>12449</v>
      </c>
      <c r="K3" s="302">
        <v>12822</v>
      </c>
      <c r="L3" s="302">
        <v>13507</v>
      </c>
      <c r="M3" s="302">
        <v>13604</v>
      </c>
      <c r="N3" s="380">
        <f>M3-C3</f>
        <v>2683</v>
      </c>
      <c r="O3" s="381">
        <f>M3/C3-1</f>
        <v>0.24567347312517174</v>
      </c>
    </row>
    <row r="4" spans="1:31" ht="15" thickBot="1">
      <c r="A4" s="422"/>
      <c r="B4" s="382" t="s">
        <v>348</v>
      </c>
      <c r="C4" s="383">
        <v>21</v>
      </c>
      <c r="D4" s="383">
        <v>12</v>
      </c>
      <c r="E4" s="383">
        <v>12</v>
      </c>
      <c r="F4" s="383">
        <v>25</v>
      </c>
      <c r="G4" s="383">
        <v>19</v>
      </c>
      <c r="H4" s="383">
        <v>33</v>
      </c>
      <c r="I4" s="383">
        <v>36</v>
      </c>
      <c r="J4" s="383">
        <v>35</v>
      </c>
      <c r="K4" s="302">
        <v>38</v>
      </c>
      <c r="L4" s="302">
        <v>37</v>
      </c>
      <c r="M4" s="302">
        <v>11</v>
      </c>
      <c r="N4" s="380">
        <f t="shared" ref="N4:N44" si="0">M4-C4</f>
        <v>-10</v>
      </c>
      <c r="O4" s="381">
        <f t="shared" ref="O4:O44" si="1">M4/C4-1</f>
        <v>-0.47619047619047616</v>
      </c>
    </row>
    <row r="5" spans="1:31" ht="15" thickBot="1">
      <c r="A5" s="422"/>
      <c r="B5" s="382" t="s">
        <v>614</v>
      </c>
      <c r="C5" s="384">
        <v>1769</v>
      </c>
      <c r="D5" s="384">
        <v>1798</v>
      </c>
      <c r="E5" s="384">
        <v>1759</v>
      </c>
      <c r="F5" s="384">
        <v>1769</v>
      </c>
      <c r="G5" s="384">
        <v>1862</v>
      </c>
      <c r="H5" s="384">
        <v>1879</v>
      </c>
      <c r="I5" s="384">
        <v>1947</v>
      </c>
      <c r="J5" s="384">
        <v>1976</v>
      </c>
      <c r="K5" s="302">
        <v>2035</v>
      </c>
      <c r="L5" s="302">
        <v>2085</v>
      </c>
      <c r="M5" s="302">
        <v>2123</v>
      </c>
      <c r="N5" s="380">
        <f t="shared" si="0"/>
        <v>354</v>
      </c>
      <c r="O5" s="381">
        <f t="shared" si="1"/>
        <v>0.20011305822498593</v>
      </c>
      <c r="W5" s="4"/>
      <c r="AB5" s="2"/>
      <c r="AC5" s="2"/>
      <c r="AD5" s="2"/>
      <c r="AE5" s="2"/>
    </row>
    <row r="6" spans="1:31" ht="15" thickBot="1">
      <c r="A6" s="422"/>
      <c r="B6" s="382" t="s">
        <v>613</v>
      </c>
      <c r="C6" s="383">
        <v>17</v>
      </c>
      <c r="D6" s="383">
        <v>11</v>
      </c>
      <c r="E6" s="383">
        <v>11</v>
      </c>
      <c r="F6" s="383">
        <v>23</v>
      </c>
      <c r="G6" s="383">
        <v>18</v>
      </c>
      <c r="H6" s="383">
        <v>32</v>
      </c>
      <c r="I6" s="383">
        <v>34</v>
      </c>
      <c r="J6" s="383">
        <v>33</v>
      </c>
      <c r="K6" s="333">
        <v>36</v>
      </c>
      <c r="L6" s="333">
        <v>33</v>
      </c>
      <c r="M6" s="302">
        <v>11</v>
      </c>
      <c r="N6" s="380">
        <f t="shared" si="0"/>
        <v>-6</v>
      </c>
      <c r="O6" s="381">
        <f t="shared" si="1"/>
        <v>-0.3529411764705882</v>
      </c>
      <c r="V6" s="4"/>
      <c r="W6" s="7"/>
      <c r="X6" s="7"/>
      <c r="Y6" s="7"/>
      <c r="Z6" s="7"/>
      <c r="AA6" s="7"/>
      <c r="AB6" s="7"/>
      <c r="AC6" s="7"/>
      <c r="AD6" s="7"/>
      <c r="AE6" s="7"/>
    </row>
    <row r="7" spans="1:31" ht="15" thickBot="1">
      <c r="A7" s="422"/>
      <c r="B7" s="382" t="s">
        <v>612</v>
      </c>
      <c r="C7" s="383">
        <v>385</v>
      </c>
      <c r="D7" s="383">
        <v>410</v>
      </c>
      <c r="E7" s="383">
        <v>413</v>
      </c>
      <c r="F7" s="383">
        <v>408</v>
      </c>
      <c r="G7" s="383">
        <v>391</v>
      </c>
      <c r="H7" s="383">
        <v>370</v>
      </c>
      <c r="I7" s="383">
        <v>373</v>
      </c>
      <c r="J7" s="383">
        <v>392</v>
      </c>
      <c r="K7" s="302">
        <v>417</v>
      </c>
      <c r="L7" s="302">
        <v>406</v>
      </c>
      <c r="M7" s="302">
        <v>452</v>
      </c>
      <c r="N7" s="380">
        <f t="shared" si="0"/>
        <v>67</v>
      </c>
      <c r="O7" s="381">
        <f t="shared" si="1"/>
        <v>0.17402597402597397</v>
      </c>
      <c r="V7" s="221"/>
      <c r="W7" s="9"/>
      <c r="X7" s="9"/>
      <c r="Y7" s="9"/>
      <c r="Z7" s="9"/>
      <c r="AA7" s="9"/>
      <c r="AB7" s="9"/>
      <c r="AC7" s="9"/>
      <c r="AD7" s="9"/>
      <c r="AE7" s="9"/>
    </row>
    <row r="8" spans="1:31" ht="15" thickBot="1">
      <c r="A8" s="422"/>
      <c r="B8" s="382" t="s">
        <v>615</v>
      </c>
      <c r="C8" s="384">
        <v>3206</v>
      </c>
      <c r="D8" s="384">
        <v>3215</v>
      </c>
      <c r="E8" s="384">
        <v>3270</v>
      </c>
      <c r="F8" s="384">
        <v>3409</v>
      </c>
      <c r="G8" s="384">
        <v>3586</v>
      </c>
      <c r="H8" s="384">
        <v>3714</v>
      </c>
      <c r="I8" s="384">
        <v>3759</v>
      </c>
      <c r="J8" s="384">
        <v>3935</v>
      </c>
      <c r="K8" s="384">
        <v>3977</v>
      </c>
      <c r="L8" s="380">
        <f>3730+476</f>
        <v>4206</v>
      </c>
      <c r="M8" s="385">
        <v>4203</v>
      </c>
      <c r="N8" s="380">
        <f t="shared" si="0"/>
        <v>997</v>
      </c>
      <c r="O8" s="381">
        <f t="shared" si="1"/>
        <v>0.31097941359950099</v>
      </c>
      <c r="V8" s="221"/>
      <c r="W8" s="9"/>
      <c r="X8" s="9"/>
      <c r="Y8" s="9"/>
      <c r="Z8" s="9"/>
      <c r="AA8" s="9"/>
      <c r="AB8" s="9"/>
      <c r="AC8" s="9"/>
      <c r="AD8" s="9"/>
      <c r="AE8" s="9"/>
    </row>
    <row r="9" spans="1:31" ht="15" thickBot="1">
      <c r="A9" s="422"/>
      <c r="B9" s="382" t="s">
        <v>745</v>
      </c>
      <c r="C9" s="384">
        <v>3073</v>
      </c>
      <c r="D9" s="384">
        <v>3087</v>
      </c>
      <c r="E9" s="384">
        <v>3025</v>
      </c>
      <c r="F9" s="384">
        <v>3139</v>
      </c>
      <c r="G9" s="384">
        <v>3201</v>
      </c>
      <c r="H9" s="384">
        <v>3377</v>
      </c>
      <c r="I9" s="384">
        <v>3422</v>
      </c>
      <c r="J9" s="384">
        <v>3634</v>
      </c>
      <c r="K9" s="384">
        <v>3743</v>
      </c>
      <c r="L9" s="380">
        <f>3773+295</f>
        <v>4068</v>
      </c>
      <c r="M9" s="385">
        <v>4103</v>
      </c>
      <c r="N9" s="380">
        <f t="shared" si="0"/>
        <v>1030</v>
      </c>
      <c r="O9" s="381">
        <f t="shared" si="1"/>
        <v>0.33517735112268143</v>
      </c>
    </row>
    <row r="10" spans="1:31" ht="13.5" customHeight="1" thickBot="1">
      <c r="A10" s="422"/>
      <c r="B10" s="382" t="s">
        <v>134</v>
      </c>
      <c r="C10" s="384">
        <v>2531</v>
      </c>
      <c r="D10" s="384">
        <v>2443</v>
      </c>
      <c r="E10" s="384">
        <v>2337</v>
      </c>
      <c r="F10" s="384">
        <v>2430</v>
      </c>
      <c r="G10" s="384">
        <v>2455</v>
      </c>
      <c r="H10" s="384">
        <v>2483</v>
      </c>
      <c r="I10" s="384">
        <v>2490</v>
      </c>
      <c r="J10" s="384">
        <v>2533</v>
      </c>
      <c r="K10" s="384">
        <v>2692</v>
      </c>
      <c r="L10" s="380">
        <v>2763</v>
      </c>
      <c r="M10" s="385">
        <v>2775</v>
      </c>
      <c r="N10" s="380">
        <f t="shared" si="0"/>
        <v>244</v>
      </c>
      <c r="O10" s="381">
        <f t="shared" si="1"/>
        <v>9.6404583168707925E-2</v>
      </c>
      <c r="R10" s="51" t="s">
        <v>163</v>
      </c>
      <c r="S10" s="51" t="s">
        <v>418</v>
      </c>
      <c r="T10" s="51" t="s">
        <v>417</v>
      </c>
      <c r="U10" s="51" t="s">
        <v>515</v>
      </c>
      <c r="W10" s="4"/>
      <c r="AC10" s="2"/>
      <c r="AD10" s="2"/>
      <c r="AE10" s="2"/>
    </row>
    <row r="11" spans="1:31" ht="14.25" customHeight="1" thickBot="1">
      <c r="A11" s="422"/>
      <c r="B11" s="382" t="s">
        <v>349</v>
      </c>
      <c r="C11" s="383">
        <v>10</v>
      </c>
      <c r="D11" s="383">
        <v>9.94</v>
      </c>
      <c r="E11" s="383">
        <v>9.6</v>
      </c>
      <c r="F11" s="383">
        <v>9.85</v>
      </c>
      <c r="G11" s="383">
        <v>10.18</v>
      </c>
      <c r="H11" s="383">
        <v>10.32</v>
      </c>
      <c r="I11" s="383">
        <v>10.41</v>
      </c>
      <c r="J11" s="383">
        <v>10.58</v>
      </c>
      <c r="K11" s="386">
        <f>(K3/S11)*1000</f>
        <v>10.702802327872027</v>
      </c>
      <c r="L11" s="386">
        <f>(L3/T11)*1000</f>
        <v>11.115280610019635</v>
      </c>
      <c r="M11" s="386">
        <f>(M3/U11)*1000</f>
        <v>11.15626978425526</v>
      </c>
      <c r="N11" s="380">
        <f t="shared" si="0"/>
        <v>1.1562697842552598</v>
      </c>
      <c r="O11" s="381">
        <f t="shared" si="1"/>
        <v>0.11562697842552594</v>
      </c>
      <c r="R11" s="36"/>
      <c r="S11" s="52">
        <v>1198004</v>
      </c>
      <c r="T11" s="52">
        <v>1215174</v>
      </c>
      <c r="U11" s="52">
        <v>1219404</v>
      </c>
      <c r="W11" s="7"/>
      <c r="X11" s="7"/>
      <c r="Y11" s="7"/>
      <c r="Z11" s="7"/>
      <c r="AA11" s="7"/>
      <c r="AB11" s="7"/>
      <c r="AC11" s="7"/>
      <c r="AD11" s="7"/>
      <c r="AE11" s="7"/>
    </row>
    <row r="12" spans="1:31" ht="15" thickBot="1">
      <c r="A12" s="422"/>
      <c r="B12" s="382" t="s">
        <v>746</v>
      </c>
      <c r="C12" s="383">
        <v>1.62</v>
      </c>
      <c r="D12" s="383">
        <v>1.64</v>
      </c>
      <c r="E12" s="383">
        <v>1.58</v>
      </c>
      <c r="F12" s="383">
        <v>1.58</v>
      </c>
      <c r="G12" s="383">
        <v>1.65</v>
      </c>
      <c r="H12" s="383">
        <v>1.64</v>
      </c>
      <c r="I12" s="383">
        <v>1.68</v>
      </c>
      <c r="J12" s="383">
        <v>1.68</v>
      </c>
      <c r="K12" s="386">
        <f>(K5/S11)*1000</f>
        <v>1.6986587690859127</v>
      </c>
      <c r="L12" s="386">
        <f>(L5/T11)*1000</f>
        <v>1.7158036626853437</v>
      </c>
      <c r="M12" s="387">
        <f>(M5/U11)*1000</f>
        <v>1.7410144628031399</v>
      </c>
      <c r="N12" s="380">
        <f t="shared" si="0"/>
        <v>0.12101446280313977</v>
      </c>
      <c r="O12" s="381">
        <f t="shared" si="1"/>
        <v>7.470028568095044E-2</v>
      </c>
      <c r="V12" s="4"/>
      <c r="W12" s="9"/>
      <c r="X12" s="9"/>
      <c r="Y12" s="9"/>
      <c r="Z12" s="9"/>
      <c r="AA12" s="9"/>
      <c r="AB12" s="9"/>
      <c r="AC12" s="9"/>
      <c r="AD12" s="9"/>
      <c r="AE12" s="9"/>
    </row>
    <row r="13" spans="1:31" ht="15" thickBot="1">
      <c r="A13" s="422"/>
      <c r="B13" s="382" t="s">
        <v>747</v>
      </c>
      <c r="C13" s="383">
        <v>0.35</v>
      </c>
      <c r="D13" s="383">
        <v>0.37</v>
      </c>
      <c r="E13" s="383">
        <v>0.37</v>
      </c>
      <c r="F13" s="383">
        <v>0.36</v>
      </c>
      <c r="G13" s="383">
        <v>0.35</v>
      </c>
      <c r="H13" s="383">
        <v>0.32</v>
      </c>
      <c r="I13" s="383">
        <v>0.32</v>
      </c>
      <c r="J13" s="383">
        <v>0.33</v>
      </c>
      <c r="K13" s="386">
        <f>(K7/S11)*1000</f>
        <v>0.34807897135568833</v>
      </c>
      <c r="L13" s="386">
        <f>(L7/T11)*1000</f>
        <v>0.33410853095935233</v>
      </c>
      <c r="M13" s="387">
        <f>(M7/U11)*1000</f>
        <v>0.37067288609845467</v>
      </c>
      <c r="N13" s="380">
        <f t="shared" si="0"/>
        <v>2.067288609845469E-2</v>
      </c>
      <c r="O13" s="381">
        <f t="shared" si="1"/>
        <v>5.9065388852727718E-2</v>
      </c>
      <c r="V13" s="4"/>
      <c r="W13" s="9"/>
      <c r="X13" s="9"/>
      <c r="Y13" s="9"/>
      <c r="Z13" s="9"/>
      <c r="AA13" s="4"/>
      <c r="AB13" s="4"/>
      <c r="AC13" s="4"/>
      <c r="AD13" s="4"/>
      <c r="AE13" s="4"/>
    </row>
    <row r="14" spans="1:31" ht="15" thickBot="1">
      <c r="A14" s="422"/>
      <c r="B14" s="382" t="s">
        <v>748</v>
      </c>
      <c r="C14" s="383">
        <v>2.93</v>
      </c>
      <c r="D14" s="383">
        <v>2.93</v>
      </c>
      <c r="E14" s="383">
        <v>2.94</v>
      </c>
      <c r="F14" s="383">
        <v>3.04</v>
      </c>
      <c r="G14" s="383">
        <v>3.18</v>
      </c>
      <c r="H14" s="383">
        <v>3.25</v>
      </c>
      <c r="I14" s="383">
        <v>3.25</v>
      </c>
      <c r="J14" s="383">
        <v>3.34</v>
      </c>
      <c r="K14" s="386">
        <f>(K8/S11)*1000</f>
        <v>3.3196884150637227</v>
      </c>
      <c r="L14" s="386">
        <f>(L8/T11)*1000</f>
        <v>3.461232712352305</v>
      </c>
      <c r="M14" s="387">
        <f>(M8/U11)*1000</f>
        <v>3.4467657970615155</v>
      </c>
      <c r="N14" s="380">
        <f t="shared" si="0"/>
        <v>0.51676579706151538</v>
      </c>
      <c r="O14" s="381">
        <f t="shared" si="1"/>
        <v>0.17637057920188237</v>
      </c>
      <c r="V14" s="4"/>
      <c r="W14" s="9"/>
      <c r="X14" s="9"/>
      <c r="Y14" s="9"/>
      <c r="Z14" s="9"/>
      <c r="AA14" s="4"/>
      <c r="AB14" s="4"/>
      <c r="AC14" s="4"/>
      <c r="AD14" s="4"/>
      <c r="AE14" s="4"/>
    </row>
    <row r="15" spans="1:31" ht="15" thickBot="1">
      <c r="A15" s="422"/>
      <c r="B15" s="382" t="s">
        <v>749</v>
      </c>
      <c r="C15" s="383">
        <v>2.81</v>
      </c>
      <c r="D15" s="383">
        <v>2.81</v>
      </c>
      <c r="E15" s="383">
        <v>2.72</v>
      </c>
      <c r="F15" s="383">
        <v>2.8</v>
      </c>
      <c r="G15" s="383">
        <v>2.83</v>
      </c>
      <c r="H15" s="383">
        <v>2.95</v>
      </c>
      <c r="I15" s="383">
        <v>2.96</v>
      </c>
      <c r="J15" s="383">
        <v>3.09</v>
      </c>
      <c r="K15" s="386">
        <f>(K9/S11)*1000</f>
        <v>3.1243635246626891</v>
      </c>
      <c r="L15" s="386">
        <f>(L9/T11)*1000</f>
        <v>3.3476687289227716</v>
      </c>
      <c r="M15" s="387">
        <f>(M9/U11)*1000</f>
        <v>3.3647585213760163</v>
      </c>
      <c r="N15" s="380">
        <f t="shared" si="0"/>
        <v>0.55475852137601622</v>
      </c>
      <c r="O15" s="381">
        <f t="shared" si="1"/>
        <v>0.1974229613437779</v>
      </c>
    </row>
    <row r="16" spans="1:31" ht="15" thickBot="1">
      <c r="A16" s="422"/>
      <c r="B16" s="388" t="s">
        <v>350</v>
      </c>
      <c r="C16" s="389">
        <v>2.3199999999999998</v>
      </c>
      <c r="D16" s="389">
        <v>2.23</v>
      </c>
      <c r="E16" s="389">
        <v>2.1</v>
      </c>
      <c r="F16" s="389">
        <v>2.17</v>
      </c>
      <c r="G16" s="389">
        <v>2.17</v>
      </c>
      <c r="H16" s="389">
        <v>2.17</v>
      </c>
      <c r="I16" s="389">
        <v>2.15</v>
      </c>
      <c r="J16" s="389">
        <v>2.15</v>
      </c>
      <c r="K16" s="390">
        <f>(K10/S11)*1000</f>
        <v>2.247070961365738</v>
      </c>
      <c r="L16" s="391">
        <f>(L10/T11)*1000</f>
        <v>2.2737484508391388</v>
      </c>
      <c r="M16" s="391">
        <f>(M10/U11)*1000</f>
        <v>2.2757019002725922</v>
      </c>
      <c r="N16" s="392">
        <f t="shared" si="0"/>
        <v>-4.4298099727407614E-2</v>
      </c>
      <c r="O16" s="393">
        <f t="shared" si="1"/>
        <v>-1.9094008503192983E-2</v>
      </c>
      <c r="V16">
        <f>M17*100</f>
        <v>412200</v>
      </c>
      <c r="W16" s="34">
        <f>M17+M18</f>
        <v>5332</v>
      </c>
    </row>
    <row r="17" spans="1:22" ht="12.75" customHeight="1" thickBot="1">
      <c r="A17" s="516" t="s">
        <v>99</v>
      </c>
      <c r="B17" s="394" t="s">
        <v>133</v>
      </c>
      <c r="C17" s="395">
        <v>2853</v>
      </c>
      <c r="D17" s="395">
        <v>2869</v>
      </c>
      <c r="E17" s="395">
        <v>3056</v>
      </c>
      <c r="F17" s="395">
        <v>3196</v>
      </c>
      <c r="G17" s="395">
        <v>3451</v>
      </c>
      <c r="H17" s="395">
        <v>3646</v>
      </c>
      <c r="I17" s="395">
        <v>3594</v>
      </c>
      <c r="J17" s="395">
        <v>3878</v>
      </c>
      <c r="K17" s="395">
        <v>3906</v>
      </c>
      <c r="L17" s="302">
        <v>3792</v>
      </c>
      <c r="M17" s="302">
        <v>4122</v>
      </c>
      <c r="N17" s="380">
        <f t="shared" si="0"/>
        <v>1269</v>
      </c>
      <c r="O17" s="381">
        <f t="shared" si="1"/>
        <v>0.44479495268138791</v>
      </c>
    </row>
    <row r="18" spans="1:22" ht="15" thickBot="1">
      <c r="A18" s="516"/>
      <c r="B18" s="382" t="s">
        <v>348</v>
      </c>
      <c r="C18" s="384">
        <v>1012</v>
      </c>
      <c r="D18" s="383">
        <v>952</v>
      </c>
      <c r="E18" s="384">
        <v>1158</v>
      </c>
      <c r="F18" s="384">
        <v>1123</v>
      </c>
      <c r="G18" s="384">
        <v>1202</v>
      </c>
      <c r="H18" s="384">
        <v>1223</v>
      </c>
      <c r="I18" s="384">
        <v>1274</v>
      </c>
      <c r="J18" s="384">
        <v>1355</v>
      </c>
      <c r="K18" s="302">
        <v>1342</v>
      </c>
      <c r="L18" s="302">
        <v>1381</v>
      </c>
      <c r="M18" s="302">
        <v>1210</v>
      </c>
      <c r="N18" s="380">
        <f t="shared" si="0"/>
        <v>198</v>
      </c>
      <c r="O18" s="381">
        <f t="shared" si="1"/>
        <v>0.19565217391304346</v>
      </c>
    </row>
    <row r="19" spans="1:22" ht="15" thickBot="1">
      <c r="A19" s="516"/>
      <c r="B19" s="382" t="s">
        <v>614</v>
      </c>
      <c r="C19" s="383">
        <v>234</v>
      </c>
      <c r="D19" s="383">
        <v>243</v>
      </c>
      <c r="E19" s="383">
        <v>258</v>
      </c>
      <c r="F19" s="383">
        <v>328</v>
      </c>
      <c r="G19" s="383">
        <v>314</v>
      </c>
      <c r="H19" s="383">
        <v>359</v>
      </c>
      <c r="I19" s="383">
        <v>362</v>
      </c>
      <c r="J19" s="383">
        <v>369</v>
      </c>
      <c r="K19" s="333">
        <v>362</v>
      </c>
      <c r="L19" s="333">
        <v>393</v>
      </c>
      <c r="M19" s="333">
        <v>439</v>
      </c>
      <c r="N19" s="380">
        <f t="shared" si="0"/>
        <v>205</v>
      </c>
      <c r="O19" s="381">
        <f t="shared" si="1"/>
        <v>0.87606837606837606</v>
      </c>
      <c r="V19">
        <f>V16/W16</f>
        <v>77.306826706676674</v>
      </c>
    </row>
    <row r="20" spans="1:22" ht="15" thickBot="1">
      <c r="A20" s="516"/>
      <c r="B20" s="382" t="s">
        <v>613</v>
      </c>
      <c r="C20" s="383">
        <v>946</v>
      </c>
      <c r="D20" s="383">
        <v>909</v>
      </c>
      <c r="E20" s="384">
        <v>1110</v>
      </c>
      <c r="F20" s="384">
        <v>1052</v>
      </c>
      <c r="G20" s="384">
        <v>1124</v>
      </c>
      <c r="H20" s="384">
        <v>1147</v>
      </c>
      <c r="I20" s="384">
        <v>1205</v>
      </c>
      <c r="J20" s="384">
        <v>1297</v>
      </c>
      <c r="K20" s="333">
        <v>1279</v>
      </c>
      <c r="L20" s="333">
        <v>1324</v>
      </c>
      <c r="M20" s="333">
        <v>1117</v>
      </c>
      <c r="N20" s="380">
        <f t="shared" si="0"/>
        <v>171</v>
      </c>
      <c r="O20" s="381">
        <f t="shared" si="1"/>
        <v>0.18076109936575047</v>
      </c>
    </row>
    <row r="21" spans="1:22" ht="15" thickBot="1">
      <c r="A21" s="516"/>
      <c r="B21" s="382" t="s">
        <v>612</v>
      </c>
      <c r="C21" s="383">
        <v>0</v>
      </c>
      <c r="D21" s="383">
        <v>0</v>
      </c>
      <c r="E21" s="383">
        <v>0</v>
      </c>
      <c r="F21" s="383">
        <v>0</v>
      </c>
      <c r="G21" s="383">
        <v>0</v>
      </c>
      <c r="H21" s="383">
        <v>0</v>
      </c>
      <c r="I21" s="383">
        <v>0</v>
      </c>
      <c r="J21" s="383">
        <v>0</v>
      </c>
      <c r="K21" s="302">
        <v>0</v>
      </c>
      <c r="L21" s="302">
        <v>1</v>
      </c>
      <c r="M21" s="396">
        <v>2</v>
      </c>
      <c r="N21" s="380">
        <f t="shared" si="0"/>
        <v>2</v>
      </c>
      <c r="O21" s="381">
        <v>0</v>
      </c>
    </row>
    <row r="22" spans="1:22" ht="15" thickBot="1">
      <c r="A22" s="516"/>
      <c r="B22" s="382" t="s">
        <v>615</v>
      </c>
      <c r="C22" s="383">
        <v>693</v>
      </c>
      <c r="D22" s="383">
        <v>667</v>
      </c>
      <c r="E22" s="383">
        <v>704</v>
      </c>
      <c r="F22" s="383">
        <v>757</v>
      </c>
      <c r="G22" s="383">
        <v>832</v>
      </c>
      <c r="H22" s="383">
        <v>849</v>
      </c>
      <c r="I22" s="383">
        <v>855</v>
      </c>
      <c r="J22" s="383">
        <v>933</v>
      </c>
      <c r="K22" s="383">
        <v>894</v>
      </c>
      <c r="L22" s="383">
        <f>553+316</f>
        <v>869</v>
      </c>
      <c r="M22" s="397">
        <v>984</v>
      </c>
      <c r="N22" s="380">
        <f t="shared" si="0"/>
        <v>291</v>
      </c>
      <c r="O22" s="381">
        <f t="shared" si="1"/>
        <v>0.41991341991342002</v>
      </c>
    </row>
    <row r="23" spans="1:22" ht="15" thickBot="1">
      <c r="A23" s="516"/>
      <c r="B23" s="382" t="s">
        <v>616</v>
      </c>
      <c r="C23" s="383">
        <v>725</v>
      </c>
      <c r="D23" s="383">
        <v>781</v>
      </c>
      <c r="E23" s="383">
        <v>810</v>
      </c>
      <c r="F23" s="383">
        <v>837</v>
      </c>
      <c r="G23" s="383">
        <v>872</v>
      </c>
      <c r="H23" s="384">
        <v>1009</v>
      </c>
      <c r="I23" s="383">
        <v>916</v>
      </c>
      <c r="J23" s="384">
        <v>1073</v>
      </c>
      <c r="K23" s="384">
        <v>1265</v>
      </c>
      <c r="L23" s="384">
        <f>767+220</f>
        <v>987</v>
      </c>
      <c r="M23" s="385">
        <v>1188</v>
      </c>
      <c r="N23" s="380">
        <f t="shared" si="0"/>
        <v>463</v>
      </c>
      <c r="O23" s="381">
        <f t="shared" si="1"/>
        <v>0.63862068965517249</v>
      </c>
    </row>
    <row r="24" spans="1:22" ht="15" thickBot="1">
      <c r="A24" s="516"/>
      <c r="B24" s="382" t="s">
        <v>134</v>
      </c>
      <c r="C24" s="383">
        <v>977</v>
      </c>
      <c r="D24" s="384">
        <v>1051</v>
      </c>
      <c r="E24" s="384">
        <v>1117</v>
      </c>
      <c r="F24" s="384">
        <v>1114</v>
      </c>
      <c r="G24" s="384">
        <v>1213</v>
      </c>
      <c r="H24" s="384">
        <v>1209</v>
      </c>
      <c r="I24" s="384">
        <v>1231</v>
      </c>
      <c r="J24" s="384">
        <v>1206</v>
      </c>
      <c r="K24" s="384">
        <v>1151</v>
      </c>
      <c r="L24" s="384">
        <v>1184</v>
      </c>
      <c r="M24" s="385">
        <v>1266</v>
      </c>
      <c r="N24" s="380">
        <f t="shared" si="0"/>
        <v>289</v>
      </c>
      <c r="O24" s="381">
        <f t="shared" si="1"/>
        <v>0.2958034800409417</v>
      </c>
    </row>
    <row r="25" spans="1:22" ht="15" thickBot="1">
      <c r="A25" s="516"/>
      <c r="B25" s="382" t="s">
        <v>349</v>
      </c>
      <c r="C25" s="383">
        <v>2.61</v>
      </c>
      <c r="D25" s="383">
        <v>2.61</v>
      </c>
      <c r="E25" s="383">
        <v>2.75</v>
      </c>
      <c r="F25" s="383">
        <v>2.85</v>
      </c>
      <c r="G25" s="383">
        <v>3.06</v>
      </c>
      <c r="H25" s="383">
        <v>3.19</v>
      </c>
      <c r="I25" s="383">
        <v>3.1</v>
      </c>
      <c r="J25" s="383">
        <v>3.3</v>
      </c>
      <c r="K25" s="386">
        <f>(K17/S11)*1000</f>
        <v>3.2604231705403319</v>
      </c>
      <c r="L25" s="386">
        <f>(L17/T11)*1000</f>
        <v>3.1205407620637042</v>
      </c>
      <c r="M25" s="387">
        <f>(M17/U11)*1000</f>
        <v>3.3803399037562611</v>
      </c>
      <c r="N25" s="380">
        <f t="shared" si="0"/>
        <v>0.77033990375626127</v>
      </c>
      <c r="O25" s="381">
        <f t="shared" si="1"/>
        <v>0.2951493884123606</v>
      </c>
      <c r="R25" s="39"/>
    </row>
    <row r="26" spans="1:22" ht="15" thickBot="1">
      <c r="A26" s="516"/>
      <c r="B26" s="382" t="s">
        <v>746</v>
      </c>
      <c r="C26" s="383">
        <v>0.21</v>
      </c>
      <c r="D26" s="383">
        <v>0.22</v>
      </c>
      <c r="E26" s="383">
        <v>0.23</v>
      </c>
      <c r="F26" s="383">
        <v>0.28999999999999998</v>
      </c>
      <c r="G26" s="383">
        <v>0.28000000000000003</v>
      </c>
      <c r="H26" s="383">
        <v>0.31</v>
      </c>
      <c r="I26" s="383">
        <v>0.31</v>
      </c>
      <c r="J26" s="383">
        <v>0.31</v>
      </c>
      <c r="K26" s="386">
        <f>(K19/S11)*1000</f>
        <v>0.30216927489390688</v>
      </c>
      <c r="L26" s="386">
        <f>(L19/T11)*1000</f>
        <v>0.32341047454932381</v>
      </c>
      <c r="M26" s="387">
        <f>(M19/U11)*1000</f>
        <v>0.3600119402593398</v>
      </c>
      <c r="N26" s="380">
        <f t="shared" si="0"/>
        <v>0.15001194025933981</v>
      </c>
      <c r="O26" s="381">
        <f t="shared" si="1"/>
        <v>0.71434257266352286</v>
      </c>
    </row>
    <row r="27" spans="1:22" ht="15" thickBot="1">
      <c r="A27" s="516"/>
      <c r="B27" s="382" t="s">
        <v>747</v>
      </c>
      <c r="C27" s="383">
        <v>0</v>
      </c>
      <c r="D27" s="383">
        <v>0</v>
      </c>
      <c r="E27" s="383">
        <v>0</v>
      </c>
      <c r="F27" s="383">
        <v>0</v>
      </c>
      <c r="G27" s="383">
        <v>0</v>
      </c>
      <c r="H27" s="383">
        <v>0</v>
      </c>
      <c r="I27" s="383">
        <v>0</v>
      </c>
      <c r="J27" s="383">
        <v>0</v>
      </c>
      <c r="K27" s="383">
        <v>0</v>
      </c>
      <c r="L27" s="383">
        <v>0</v>
      </c>
      <c r="M27" s="387">
        <f>(M21/U11)*1000</f>
        <v>1.6401455137099762E-3</v>
      </c>
      <c r="N27" s="380">
        <f t="shared" si="0"/>
        <v>1.6401455137099762E-3</v>
      </c>
      <c r="O27" s="381">
        <v>0</v>
      </c>
    </row>
    <row r="28" spans="1:22" ht="15" thickBot="1">
      <c r="A28" s="516"/>
      <c r="B28" s="382" t="s">
        <v>748</v>
      </c>
      <c r="C28" s="383">
        <v>0.63</v>
      </c>
      <c r="D28" s="383">
        <v>0.61</v>
      </c>
      <c r="E28" s="383">
        <v>0.63</v>
      </c>
      <c r="F28" s="383">
        <v>0.68</v>
      </c>
      <c r="G28" s="383">
        <v>0.74</v>
      </c>
      <c r="H28" s="383">
        <v>0.74</v>
      </c>
      <c r="I28" s="383">
        <v>0.74</v>
      </c>
      <c r="J28" s="383">
        <v>0.79</v>
      </c>
      <c r="K28" s="386">
        <f>(K22/S11)*1000</f>
        <v>0.74624124794241087</v>
      </c>
      <c r="L28" s="386">
        <f>(L22/T11)*1000</f>
        <v>0.71512392463959895</v>
      </c>
      <c r="M28" s="387">
        <f>(M22/U11)*1000</f>
        <v>0.80695159274530837</v>
      </c>
      <c r="N28" s="380">
        <f t="shared" si="0"/>
        <v>0.17695159274530836</v>
      </c>
      <c r="O28" s="381">
        <f t="shared" si="1"/>
        <v>0.28087554404017201</v>
      </c>
    </row>
    <row r="29" spans="1:22" ht="15" thickBot="1">
      <c r="A29" s="516"/>
      <c r="B29" s="382" t="s">
        <v>749</v>
      </c>
      <c r="C29" s="383">
        <v>0.66</v>
      </c>
      <c r="D29" s="383">
        <v>0.71</v>
      </c>
      <c r="E29" s="383">
        <v>0.73</v>
      </c>
      <c r="F29" s="383">
        <v>0.75</v>
      </c>
      <c r="G29" s="383">
        <v>0.77</v>
      </c>
      <c r="H29" s="383">
        <v>0.88</v>
      </c>
      <c r="I29" s="383">
        <v>0.79</v>
      </c>
      <c r="J29" s="383">
        <v>0.91</v>
      </c>
      <c r="K29" s="386">
        <f>(K23/S11)*1000</f>
        <v>1.0559230186209729</v>
      </c>
      <c r="L29" s="386">
        <f>(L23/T11)*1000</f>
        <v>0.81222935974601163</v>
      </c>
      <c r="M29" s="387">
        <f>(M23/U11)*1000</f>
        <v>0.974246435143726</v>
      </c>
      <c r="N29" s="380">
        <f t="shared" si="0"/>
        <v>0.31424643514372597</v>
      </c>
      <c r="O29" s="381">
        <f t="shared" si="1"/>
        <v>0.47613096233897867</v>
      </c>
      <c r="P29" s="25"/>
    </row>
    <row r="30" spans="1:22" ht="15" thickBot="1">
      <c r="A30" s="516"/>
      <c r="B30" s="388" t="s">
        <v>350</v>
      </c>
      <c r="C30" s="389">
        <v>0.89</v>
      </c>
      <c r="D30" s="389">
        <v>0.96</v>
      </c>
      <c r="E30" s="389">
        <v>1</v>
      </c>
      <c r="F30" s="389">
        <v>0.99</v>
      </c>
      <c r="G30" s="389">
        <v>1.07</v>
      </c>
      <c r="H30" s="389">
        <v>1.06</v>
      </c>
      <c r="I30" s="389">
        <v>1.06</v>
      </c>
      <c r="J30" s="389">
        <v>1.02</v>
      </c>
      <c r="K30" s="390">
        <f>(K24/S11)*1000</f>
        <v>0.96076473868200774</v>
      </c>
      <c r="L30" s="390">
        <f>(L24/T11)*1000</f>
        <v>0.97434606072875163</v>
      </c>
      <c r="M30" s="391">
        <f>(M24/U11)*1000</f>
        <v>1.038212110178415</v>
      </c>
      <c r="N30" s="392">
        <f t="shared" si="0"/>
        <v>0.14821211017841496</v>
      </c>
      <c r="O30" s="393">
        <f t="shared" si="1"/>
        <v>0.16653046087462364</v>
      </c>
    </row>
    <row r="31" spans="1:22" ht="13.5" customHeight="1" thickBot="1">
      <c r="A31" s="516" t="s">
        <v>108</v>
      </c>
      <c r="B31" s="394" t="s">
        <v>133</v>
      </c>
      <c r="C31" s="395">
        <v>13774</v>
      </c>
      <c r="D31" s="395">
        <v>13779</v>
      </c>
      <c r="E31" s="395">
        <v>13734</v>
      </c>
      <c r="F31" s="395">
        <v>14235</v>
      </c>
      <c r="G31" s="395">
        <v>14944</v>
      </c>
      <c r="H31" s="395">
        <v>15445</v>
      </c>
      <c r="I31" s="395">
        <v>15651</v>
      </c>
      <c r="J31" s="395">
        <v>16327</v>
      </c>
      <c r="K31" s="395">
        <f t="shared" ref="K31:M38" si="2">K3+K17</f>
        <v>16728</v>
      </c>
      <c r="L31" s="395">
        <f t="shared" si="2"/>
        <v>17299</v>
      </c>
      <c r="M31" s="398">
        <f t="shared" si="2"/>
        <v>17726</v>
      </c>
      <c r="N31" s="380">
        <f t="shared" si="0"/>
        <v>3952</v>
      </c>
      <c r="O31" s="381">
        <f t="shared" si="1"/>
        <v>0.28691738057209237</v>
      </c>
    </row>
    <row r="32" spans="1:22" ht="15" thickBot="1">
      <c r="A32" s="516"/>
      <c r="B32" s="382" t="s">
        <v>348</v>
      </c>
      <c r="C32" s="384">
        <v>1033</v>
      </c>
      <c r="D32" s="383">
        <v>964</v>
      </c>
      <c r="E32" s="384">
        <v>1170</v>
      </c>
      <c r="F32" s="384">
        <v>1148</v>
      </c>
      <c r="G32" s="384">
        <v>1221</v>
      </c>
      <c r="H32" s="384">
        <v>1256</v>
      </c>
      <c r="I32" s="384">
        <v>1310</v>
      </c>
      <c r="J32" s="384">
        <v>1390</v>
      </c>
      <c r="K32" s="384">
        <f t="shared" si="2"/>
        <v>1380</v>
      </c>
      <c r="L32" s="384">
        <f t="shared" ref="L32:M32" si="3">L4+L18</f>
        <v>1418</v>
      </c>
      <c r="M32" s="399">
        <f t="shared" si="3"/>
        <v>1221</v>
      </c>
      <c r="N32" s="380">
        <f t="shared" si="0"/>
        <v>188</v>
      </c>
      <c r="O32" s="381">
        <f t="shared" si="1"/>
        <v>0.18199419167473385</v>
      </c>
    </row>
    <row r="33" spans="1:15" ht="15" thickBot="1">
      <c r="A33" s="516"/>
      <c r="B33" s="382" t="s">
        <v>614</v>
      </c>
      <c r="C33" s="384">
        <v>2003</v>
      </c>
      <c r="D33" s="384">
        <v>2041</v>
      </c>
      <c r="E33" s="384">
        <v>2017</v>
      </c>
      <c r="F33" s="384">
        <v>2097</v>
      </c>
      <c r="G33" s="384">
        <v>2176</v>
      </c>
      <c r="H33" s="384">
        <v>2238</v>
      </c>
      <c r="I33" s="384">
        <v>2309</v>
      </c>
      <c r="J33" s="384">
        <v>2345</v>
      </c>
      <c r="K33" s="384">
        <f t="shared" si="2"/>
        <v>2397</v>
      </c>
      <c r="L33" s="384">
        <f t="shared" ref="L33:M33" si="4">L5+L19</f>
        <v>2478</v>
      </c>
      <c r="M33" s="399">
        <f t="shared" si="4"/>
        <v>2562</v>
      </c>
      <c r="N33" s="380">
        <f t="shared" si="0"/>
        <v>559</v>
      </c>
      <c r="O33" s="381">
        <f t="shared" si="1"/>
        <v>0.27908137793310028</v>
      </c>
    </row>
    <row r="34" spans="1:15" ht="15" thickBot="1">
      <c r="A34" s="516"/>
      <c r="B34" s="382" t="s">
        <v>613</v>
      </c>
      <c r="C34" s="383">
        <v>963</v>
      </c>
      <c r="D34" s="383">
        <v>920</v>
      </c>
      <c r="E34" s="384">
        <v>1121</v>
      </c>
      <c r="F34" s="384">
        <v>1075</v>
      </c>
      <c r="G34" s="384">
        <v>1142</v>
      </c>
      <c r="H34" s="384">
        <v>1179</v>
      </c>
      <c r="I34" s="384">
        <v>1239</v>
      </c>
      <c r="J34" s="384">
        <v>1330</v>
      </c>
      <c r="K34" s="384">
        <f t="shared" si="2"/>
        <v>1315</v>
      </c>
      <c r="L34" s="384">
        <f t="shared" ref="L34:M34" si="5">L6+L20</f>
        <v>1357</v>
      </c>
      <c r="M34" s="399">
        <f t="shared" si="5"/>
        <v>1128</v>
      </c>
      <c r="N34" s="380">
        <f t="shared" si="0"/>
        <v>165</v>
      </c>
      <c r="O34" s="381">
        <f t="shared" si="1"/>
        <v>0.17133956386292826</v>
      </c>
    </row>
    <row r="35" spans="1:15" ht="15" thickBot="1">
      <c r="A35" s="516"/>
      <c r="B35" s="382" t="s">
        <v>612</v>
      </c>
      <c r="C35" s="383">
        <v>385</v>
      </c>
      <c r="D35" s="383">
        <v>410</v>
      </c>
      <c r="E35" s="383">
        <v>413</v>
      </c>
      <c r="F35" s="383">
        <v>408</v>
      </c>
      <c r="G35" s="383">
        <v>391</v>
      </c>
      <c r="H35" s="383">
        <v>370</v>
      </c>
      <c r="I35" s="383">
        <v>373</v>
      </c>
      <c r="J35" s="383">
        <v>392</v>
      </c>
      <c r="K35" s="384">
        <f t="shared" si="2"/>
        <v>417</v>
      </c>
      <c r="L35" s="384">
        <f t="shared" ref="L35:M35" si="6">L7+L21</f>
        <v>407</v>
      </c>
      <c r="M35" s="399">
        <f t="shared" si="6"/>
        <v>454</v>
      </c>
      <c r="N35" s="380">
        <f t="shared" si="0"/>
        <v>69</v>
      </c>
      <c r="O35" s="381">
        <f t="shared" si="1"/>
        <v>0.17922077922077917</v>
      </c>
    </row>
    <row r="36" spans="1:15" ht="15" thickBot="1">
      <c r="A36" s="516"/>
      <c r="B36" s="382" t="s">
        <v>615</v>
      </c>
      <c r="C36" s="384">
        <v>3899</v>
      </c>
      <c r="D36" s="384">
        <v>3882</v>
      </c>
      <c r="E36" s="384">
        <v>3974</v>
      </c>
      <c r="F36" s="384">
        <v>4166</v>
      </c>
      <c r="G36" s="384">
        <v>4418</v>
      </c>
      <c r="H36" s="384">
        <v>4563</v>
      </c>
      <c r="I36" s="384">
        <v>4614</v>
      </c>
      <c r="J36" s="384">
        <v>4868</v>
      </c>
      <c r="K36" s="384">
        <f t="shared" si="2"/>
        <v>4871</v>
      </c>
      <c r="L36" s="384">
        <f>L8+L22</f>
        <v>5075</v>
      </c>
      <c r="M36" s="399">
        <f t="shared" ref="M36" si="7">M8+M22</f>
        <v>5187</v>
      </c>
      <c r="N36" s="380">
        <f t="shared" si="0"/>
        <v>1288</v>
      </c>
      <c r="O36" s="381">
        <f t="shared" si="1"/>
        <v>0.33034111310592462</v>
      </c>
    </row>
    <row r="37" spans="1:15" ht="15" thickBot="1">
      <c r="A37" s="516"/>
      <c r="B37" s="382" t="s">
        <v>616</v>
      </c>
      <c r="C37" s="384">
        <v>3798</v>
      </c>
      <c r="D37" s="384">
        <v>3868</v>
      </c>
      <c r="E37" s="384">
        <v>3835</v>
      </c>
      <c r="F37" s="384">
        <v>3976</v>
      </c>
      <c r="G37" s="384">
        <v>4073</v>
      </c>
      <c r="H37" s="384">
        <v>4386</v>
      </c>
      <c r="I37" s="384">
        <v>4338</v>
      </c>
      <c r="J37" s="384">
        <v>4707</v>
      </c>
      <c r="K37" s="384">
        <f t="shared" si="2"/>
        <v>5008</v>
      </c>
      <c r="L37" s="384">
        <f>L9+L23</f>
        <v>5055</v>
      </c>
      <c r="M37" s="385">
        <f t="shared" ref="M37" si="8">M9+M23</f>
        <v>5291</v>
      </c>
      <c r="N37" s="380">
        <f t="shared" si="0"/>
        <v>1493</v>
      </c>
      <c r="O37" s="381">
        <f t="shared" si="1"/>
        <v>0.39310163243812535</v>
      </c>
    </row>
    <row r="38" spans="1:15" ht="15" thickBot="1">
      <c r="A38" s="516"/>
      <c r="B38" s="382" t="s">
        <v>134</v>
      </c>
      <c r="C38" s="384">
        <v>3508</v>
      </c>
      <c r="D38" s="384">
        <v>3494</v>
      </c>
      <c r="E38" s="384">
        <v>3454</v>
      </c>
      <c r="F38" s="384">
        <v>3544</v>
      </c>
      <c r="G38" s="384">
        <v>3668</v>
      </c>
      <c r="H38" s="384">
        <v>3692</v>
      </c>
      <c r="I38" s="384">
        <v>3721</v>
      </c>
      <c r="J38" s="384">
        <v>3739</v>
      </c>
      <c r="K38" s="384">
        <f t="shared" si="2"/>
        <v>3843</v>
      </c>
      <c r="L38" s="384">
        <f>L10+L24</f>
        <v>3947</v>
      </c>
      <c r="M38" s="385">
        <f t="shared" ref="M38" si="9">M10+M24</f>
        <v>4041</v>
      </c>
      <c r="N38" s="380">
        <f t="shared" si="0"/>
        <v>533</v>
      </c>
      <c r="O38" s="381">
        <f t="shared" si="1"/>
        <v>0.15193842645381994</v>
      </c>
    </row>
    <row r="39" spans="1:15" ht="15" thickBot="1">
      <c r="A39" s="516"/>
      <c r="B39" s="382" t="s">
        <v>349</v>
      </c>
      <c r="C39" s="383">
        <v>12.61</v>
      </c>
      <c r="D39" s="383">
        <v>12.56</v>
      </c>
      <c r="E39" s="383">
        <v>12.34</v>
      </c>
      <c r="F39" s="383">
        <v>12.7</v>
      </c>
      <c r="G39" s="383">
        <v>13.23</v>
      </c>
      <c r="H39" s="383">
        <v>13.51</v>
      </c>
      <c r="I39" s="383">
        <v>13.52</v>
      </c>
      <c r="J39" s="383">
        <v>13.88</v>
      </c>
      <c r="K39" s="386">
        <f>(K31/S11)*1000</f>
        <v>13.96322549841236</v>
      </c>
      <c r="L39" s="386">
        <f>(L31/T11)*1000</f>
        <v>14.23582137208334</v>
      </c>
      <c r="M39" s="387">
        <f>(M31/U11)*1000</f>
        <v>14.53660968801152</v>
      </c>
      <c r="N39" s="380">
        <f t="shared" si="0"/>
        <v>1.9266096880115207</v>
      </c>
      <c r="O39" s="381">
        <f t="shared" si="1"/>
        <v>0.15278427343469625</v>
      </c>
    </row>
    <row r="40" spans="1:15" ht="15" thickBot="1">
      <c r="A40" s="516"/>
      <c r="B40" s="382" t="s">
        <v>746</v>
      </c>
      <c r="C40" s="383">
        <v>1.83</v>
      </c>
      <c r="D40" s="383">
        <v>1.86</v>
      </c>
      <c r="E40" s="383">
        <v>1.81</v>
      </c>
      <c r="F40" s="383">
        <v>1.87</v>
      </c>
      <c r="G40" s="383">
        <v>1.93</v>
      </c>
      <c r="H40" s="383">
        <v>1.96</v>
      </c>
      <c r="I40" s="383">
        <v>1.99</v>
      </c>
      <c r="J40" s="383">
        <v>1.99</v>
      </c>
      <c r="K40" s="386">
        <f>(K33/S11)*1000</f>
        <v>2.0008280439798201</v>
      </c>
      <c r="L40" s="386">
        <f>(L33/T11)*1000</f>
        <v>2.0392141372346679</v>
      </c>
      <c r="M40" s="387">
        <f>(M33/U11)*1000</f>
        <v>2.1010264030624799</v>
      </c>
      <c r="N40" s="380">
        <f t="shared" si="0"/>
        <v>0.27102640306247983</v>
      </c>
      <c r="O40" s="381">
        <f t="shared" si="1"/>
        <v>0.14810185959698341</v>
      </c>
    </row>
    <row r="41" spans="1:15" ht="15" thickBot="1">
      <c r="A41" s="516"/>
      <c r="B41" s="382" t="s">
        <v>747</v>
      </c>
      <c r="C41" s="383">
        <v>0.35</v>
      </c>
      <c r="D41" s="383">
        <v>0.37</v>
      </c>
      <c r="E41" s="383">
        <v>0.37</v>
      </c>
      <c r="F41" s="383">
        <v>0.36</v>
      </c>
      <c r="G41" s="383">
        <v>0.35</v>
      </c>
      <c r="H41" s="383">
        <v>0.32</v>
      </c>
      <c r="I41" s="383">
        <v>0.32</v>
      </c>
      <c r="J41" s="383">
        <v>0.33</v>
      </c>
      <c r="K41" s="386">
        <f>(K35/S11)*1000</f>
        <v>0.34807897135568833</v>
      </c>
      <c r="L41" s="386">
        <f>(L35/T11)*1000</f>
        <v>0.33493145837550836</v>
      </c>
      <c r="M41" s="387">
        <f>(M35/U11)*1000</f>
        <v>0.37231303161216461</v>
      </c>
      <c r="N41" s="380">
        <f t="shared" si="0"/>
        <v>2.2313031612164635E-2</v>
      </c>
      <c r="O41" s="381">
        <f t="shared" si="1"/>
        <v>6.3751518891898895E-2</v>
      </c>
    </row>
    <row r="42" spans="1:15" ht="15" thickBot="1">
      <c r="A42" s="516"/>
      <c r="B42" s="382" t="s">
        <v>748</v>
      </c>
      <c r="C42" s="383">
        <v>3.57</v>
      </c>
      <c r="D42" s="383">
        <v>3.54</v>
      </c>
      <c r="E42" s="383">
        <v>3.57</v>
      </c>
      <c r="F42" s="383">
        <v>3.72</v>
      </c>
      <c r="G42" s="383">
        <v>3.91</v>
      </c>
      <c r="H42" s="383">
        <v>3.99</v>
      </c>
      <c r="I42" s="383">
        <v>3.99</v>
      </c>
      <c r="J42" s="383">
        <v>4.1399999999999997</v>
      </c>
      <c r="K42" s="386">
        <f>(K36/S11)*1000</f>
        <v>4.0659296630061341</v>
      </c>
      <c r="L42" s="386">
        <f>(L36/T11)*1000</f>
        <v>4.1763566369919038</v>
      </c>
      <c r="M42" s="387">
        <f>(M36/U11)*1000</f>
        <v>4.2537173898068241</v>
      </c>
      <c r="N42" s="380">
        <f t="shared" si="0"/>
        <v>0.68371738980682428</v>
      </c>
      <c r="O42" s="381">
        <f t="shared" si="1"/>
        <v>0.19151747613636538</v>
      </c>
    </row>
    <row r="43" spans="1:15" ht="15" thickBot="1">
      <c r="A43" s="516"/>
      <c r="B43" s="382" t="s">
        <v>749</v>
      </c>
      <c r="C43" s="383">
        <v>3.48</v>
      </c>
      <c r="D43" s="383">
        <v>3.52</v>
      </c>
      <c r="E43" s="383">
        <v>3.45</v>
      </c>
      <c r="F43" s="383">
        <v>3.55</v>
      </c>
      <c r="G43" s="383">
        <v>3.61</v>
      </c>
      <c r="H43" s="383">
        <v>3.84</v>
      </c>
      <c r="I43" s="383">
        <v>3.75</v>
      </c>
      <c r="J43" s="383">
        <v>4</v>
      </c>
      <c r="K43" s="386">
        <f>(K37/S11)*1000</f>
        <v>4.1802865432836622</v>
      </c>
      <c r="L43" s="386">
        <f>(L37/T11)*1000</f>
        <v>4.1598980886687835</v>
      </c>
      <c r="M43" s="387">
        <f>(M37/U11)*1000</f>
        <v>4.3390049565197426</v>
      </c>
      <c r="N43" s="380">
        <f t="shared" si="0"/>
        <v>0.85900495651974262</v>
      </c>
      <c r="O43" s="381">
        <f t="shared" si="1"/>
        <v>0.24684050474705255</v>
      </c>
    </row>
    <row r="44" spans="1:15" ht="15" thickBot="1">
      <c r="A44" s="516"/>
      <c r="B44" s="388" t="s">
        <v>350</v>
      </c>
      <c r="C44" s="389">
        <v>3.21</v>
      </c>
      <c r="D44" s="389">
        <v>3.18</v>
      </c>
      <c r="E44" s="389">
        <v>3.1</v>
      </c>
      <c r="F44" s="389">
        <v>3.16</v>
      </c>
      <c r="G44" s="389">
        <v>3.25</v>
      </c>
      <c r="H44" s="389">
        <v>3.23</v>
      </c>
      <c r="I44" s="389">
        <v>3.21</v>
      </c>
      <c r="J44" s="389">
        <v>3.18</v>
      </c>
      <c r="K44" s="400">
        <f>(K38/S11)*1000</f>
        <v>3.2078357000477458</v>
      </c>
      <c r="L44" s="400">
        <f>(L38/T11)*1000</f>
        <v>3.2480945115678908</v>
      </c>
      <c r="M44" s="391">
        <f>(M38/U11)*1000</f>
        <v>3.3139140104510072</v>
      </c>
      <c r="N44" s="392">
        <f t="shared" si="0"/>
        <v>0.10391401045100723</v>
      </c>
      <c r="O44" s="393">
        <f t="shared" si="1"/>
        <v>3.2371965872587838E-2</v>
      </c>
    </row>
    <row r="45" spans="1:15">
      <c r="A45" s="486" t="s">
        <v>516</v>
      </c>
      <c r="B45" s="486"/>
      <c r="C45" s="486"/>
      <c r="D45" s="486"/>
      <c r="E45" s="486"/>
      <c r="F45" s="486"/>
      <c r="G45" s="486"/>
      <c r="H45" s="486"/>
      <c r="I45" s="486"/>
      <c r="J45" s="486"/>
      <c r="K45" s="486"/>
      <c r="L45" s="486"/>
      <c r="M45" s="486"/>
      <c r="N45" s="486"/>
      <c r="O45" s="486"/>
    </row>
    <row r="46" spans="1:15">
      <c r="A46" s="372"/>
      <c r="B46" s="372"/>
      <c r="C46" s="372"/>
      <c r="D46" s="509" t="s">
        <v>107</v>
      </c>
      <c r="E46" s="509"/>
      <c r="F46" s="509"/>
      <c r="G46" s="509"/>
      <c r="H46" s="509"/>
      <c r="I46" s="509"/>
      <c r="J46" s="509"/>
      <c r="K46" s="372"/>
      <c r="L46" s="372"/>
      <c r="M46" s="372"/>
      <c r="N46" s="372"/>
      <c r="O46" s="372"/>
    </row>
    <row r="48" spans="1:15" ht="18">
      <c r="E48" s="209"/>
    </row>
    <row r="49" spans="4:4" ht="18">
      <c r="D49" s="87"/>
    </row>
  </sheetData>
  <mergeCells count="7">
    <mergeCell ref="A45:O45"/>
    <mergeCell ref="D46:J46"/>
    <mergeCell ref="A1:O1"/>
    <mergeCell ref="A2:B2"/>
    <mergeCell ref="A3:A16"/>
    <mergeCell ref="A17:A30"/>
    <mergeCell ref="A31:A44"/>
  </mergeCells>
  <pageMargins left="0.7" right="0.7" top="0.75" bottom="0.75" header="0.51180555555555496" footer="0.51180555555555496"/>
  <pageSetup paperSize="9" firstPageNumber="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sheetPr>
  <dimension ref="A1:Q42"/>
  <sheetViews>
    <sheetView zoomScaleNormal="100" workbookViewId="0">
      <selection sqref="A1:O39"/>
    </sheetView>
  </sheetViews>
  <sheetFormatPr baseColWidth="10" defaultColWidth="8.75" defaultRowHeight="14.25"/>
  <cols>
    <col min="1" max="1" width="10.25"/>
    <col min="2" max="2" width="21.375" customWidth="1"/>
    <col min="3" max="11" width="5.75"/>
    <col min="12" max="13" width="5.75" customWidth="1"/>
    <col min="14" max="14" width="7.75"/>
    <col min="15" max="15" width="9.25"/>
    <col min="16" max="1026" width="11.75"/>
  </cols>
  <sheetData>
    <row r="1" spans="1:17" ht="11.25" customHeight="1">
      <c r="A1" s="518" t="s">
        <v>751</v>
      </c>
      <c r="B1" s="518"/>
      <c r="C1" s="518"/>
      <c r="D1" s="518"/>
      <c r="E1" s="518"/>
      <c r="F1" s="518"/>
      <c r="G1" s="518"/>
      <c r="H1" s="518"/>
      <c r="I1" s="518"/>
      <c r="J1" s="518"/>
      <c r="K1" s="518"/>
      <c r="L1" s="518"/>
      <c r="M1" s="518"/>
      <c r="N1" s="518"/>
      <c r="O1" s="518"/>
    </row>
    <row r="2" spans="1:17" ht="33.75">
      <c r="A2" s="519"/>
      <c r="B2" s="519"/>
      <c r="C2" s="377">
        <v>2011</v>
      </c>
      <c r="D2" s="377">
        <v>2012</v>
      </c>
      <c r="E2" s="377">
        <v>2013</v>
      </c>
      <c r="F2" s="377">
        <v>2014</v>
      </c>
      <c r="G2" s="377">
        <v>2015</v>
      </c>
      <c r="H2" s="377">
        <v>2016</v>
      </c>
      <c r="I2" s="377">
        <v>2017</v>
      </c>
      <c r="J2" s="377">
        <v>2018</v>
      </c>
      <c r="K2" s="377">
        <v>2019</v>
      </c>
      <c r="L2" s="377" t="s">
        <v>397</v>
      </c>
      <c r="M2" s="378" t="s">
        <v>463</v>
      </c>
      <c r="N2" s="377" t="s">
        <v>517</v>
      </c>
      <c r="O2" s="401" t="s">
        <v>518</v>
      </c>
      <c r="P2" s="53"/>
    </row>
    <row r="3" spans="1:17" ht="11.25" customHeight="1">
      <c r="A3" s="517" t="s">
        <v>351</v>
      </c>
      <c r="B3" s="402" t="s">
        <v>352</v>
      </c>
      <c r="C3" s="291">
        <v>127</v>
      </c>
      <c r="D3" s="291">
        <v>119</v>
      </c>
      <c r="E3" s="291">
        <v>126</v>
      </c>
      <c r="F3" s="291">
        <v>126</v>
      </c>
      <c r="G3" s="291">
        <v>136</v>
      </c>
      <c r="H3" s="291">
        <v>132</v>
      </c>
      <c r="I3" s="291">
        <v>139</v>
      </c>
      <c r="J3" s="292">
        <v>140</v>
      </c>
      <c r="K3" s="292">
        <v>148</v>
      </c>
      <c r="L3" s="292">
        <f>146+8</f>
        <v>154</v>
      </c>
      <c r="M3" s="293">
        <v>168</v>
      </c>
      <c r="N3" s="292">
        <f>M3-C3</f>
        <v>41</v>
      </c>
      <c r="O3" s="294">
        <f>M3/C3-1</f>
        <v>0.32283464566929143</v>
      </c>
      <c r="Q3" s="54"/>
    </row>
    <row r="4" spans="1:17">
      <c r="A4" s="517"/>
      <c r="B4" s="402" t="s">
        <v>257</v>
      </c>
      <c r="C4" s="291">
        <v>42</v>
      </c>
      <c r="D4" s="291">
        <v>45</v>
      </c>
      <c r="E4" s="291">
        <v>44</v>
      </c>
      <c r="F4" s="291">
        <v>48</v>
      </c>
      <c r="G4" s="291">
        <v>51</v>
      </c>
      <c r="H4" s="291">
        <v>52</v>
      </c>
      <c r="I4" s="291">
        <v>48</v>
      </c>
      <c r="J4" s="292">
        <v>52</v>
      </c>
      <c r="K4" s="292">
        <v>54</v>
      </c>
      <c r="L4" s="292">
        <v>58</v>
      </c>
      <c r="M4" s="293">
        <v>69</v>
      </c>
      <c r="N4" s="292">
        <f t="shared" ref="N4:N9" si="0">M4-C4</f>
        <v>27</v>
      </c>
      <c r="O4" s="294">
        <f t="shared" ref="O4:O9" si="1">M4/C4-1</f>
        <v>0.64285714285714279</v>
      </c>
      <c r="Q4" s="54"/>
    </row>
    <row r="5" spans="1:17">
      <c r="A5" s="517"/>
      <c r="B5" s="402" t="s">
        <v>353</v>
      </c>
      <c r="C5" s="291">
        <v>47</v>
      </c>
      <c r="D5" s="291">
        <v>52</v>
      </c>
      <c r="E5" s="291">
        <v>57</v>
      </c>
      <c r="F5" s="291">
        <v>61</v>
      </c>
      <c r="G5" s="291">
        <v>59</v>
      </c>
      <c r="H5" s="291">
        <v>62</v>
      </c>
      <c r="I5" s="291">
        <v>62</v>
      </c>
      <c r="J5" s="292">
        <v>67</v>
      </c>
      <c r="K5" s="292">
        <v>68</v>
      </c>
      <c r="L5" s="292">
        <f>63+7</f>
        <v>70</v>
      </c>
      <c r="M5" s="293">
        <v>75</v>
      </c>
      <c r="N5" s="292">
        <f t="shared" si="0"/>
        <v>28</v>
      </c>
      <c r="O5" s="294">
        <f t="shared" si="1"/>
        <v>0.5957446808510638</v>
      </c>
      <c r="Q5" s="54"/>
    </row>
    <row r="6" spans="1:17">
      <c r="A6" s="517"/>
      <c r="B6" s="402" t="s">
        <v>354</v>
      </c>
      <c r="C6" s="291">
        <v>46</v>
      </c>
      <c r="D6" s="291">
        <v>46</v>
      </c>
      <c r="E6" s="291">
        <v>48</v>
      </c>
      <c r="F6" s="291">
        <v>46</v>
      </c>
      <c r="G6" s="291">
        <v>42</v>
      </c>
      <c r="H6" s="291">
        <v>49</v>
      </c>
      <c r="I6" s="291">
        <v>54</v>
      </c>
      <c r="J6" s="292">
        <v>59</v>
      </c>
      <c r="K6" s="292">
        <v>57</v>
      </c>
      <c r="L6" s="292">
        <f>54+8</f>
        <v>62</v>
      </c>
      <c r="M6" s="293">
        <v>72</v>
      </c>
      <c r="N6" s="292">
        <f t="shared" si="0"/>
        <v>26</v>
      </c>
      <c r="O6" s="294">
        <f t="shared" si="1"/>
        <v>0.56521739130434789</v>
      </c>
      <c r="Q6" s="54"/>
    </row>
    <row r="7" spans="1:17">
      <c r="A7" s="517"/>
      <c r="B7" s="402" t="s">
        <v>355</v>
      </c>
      <c r="C7" s="291">
        <v>37</v>
      </c>
      <c r="D7" s="291">
        <v>35</v>
      </c>
      <c r="E7" s="291">
        <v>41</v>
      </c>
      <c r="F7" s="291">
        <v>41</v>
      </c>
      <c r="G7" s="291">
        <v>40</v>
      </c>
      <c r="H7" s="291">
        <v>39</v>
      </c>
      <c r="I7" s="291">
        <v>40</v>
      </c>
      <c r="J7" s="292">
        <v>42</v>
      </c>
      <c r="K7" s="292">
        <v>38</v>
      </c>
      <c r="L7" s="292">
        <v>37</v>
      </c>
      <c r="M7" s="293">
        <v>43</v>
      </c>
      <c r="N7" s="292">
        <f t="shared" si="0"/>
        <v>6</v>
      </c>
      <c r="O7" s="294">
        <f t="shared" si="1"/>
        <v>0.16216216216216206</v>
      </c>
      <c r="Q7" s="54"/>
    </row>
    <row r="8" spans="1:17">
      <c r="A8" s="517"/>
      <c r="B8" s="402" t="s">
        <v>356</v>
      </c>
      <c r="C8" s="291">
        <v>314</v>
      </c>
      <c r="D8" s="291">
        <v>356</v>
      </c>
      <c r="E8" s="291">
        <v>314</v>
      </c>
      <c r="F8" s="291">
        <v>364</v>
      </c>
      <c r="G8" s="291">
        <v>269</v>
      </c>
      <c r="H8" s="291">
        <v>284</v>
      </c>
      <c r="I8" s="291">
        <v>222</v>
      </c>
      <c r="J8" s="292">
        <v>230</v>
      </c>
      <c r="K8" s="292">
        <f>196+17</f>
        <v>213</v>
      </c>
      <c r="L8" s="292">
        <f>183+12</f>
        <v>195</v>
      </c>
      <c r="M8" s="293">
        <v>166</v>
      </c>
      <c r="N8" s="292">
        <f t="shared" si="0"/>
        <v>-148</v>
      </c>
      <c r="O8" s="294">
        <f t="shared" si="1"/>
        <v>-0.4713375796178344</v>
      </c>
      <c r="Q8" s="54"/>
    </row>
    <row r="9" spans="1:17">
      <c r="A9" s="517"/>
      <c r="B9" s="402" t="s">
        <v>357</v>
      </c>
      <c r="C9" s="295">
        <v>13</v>
      </c>
      <c r="D9" s="295">
        <v>10</v>
      </c>
      <c r="E9" s="295">
        <v>11</v>
      </c>
      <c r="F9" s="295">
        <v>14</v>
      </c>
      <c r="G9" s="291">
        <v>7</v>
      </c>
      <c r="H9" s="291">
        <v>8</v>
      </c>
      <c r="I9" s="291">
        <v>9</v>
      </c>
      <c r="J9" s="292">
        <v>8</v>
      </c>
      <c r="K9" s="292">
        <v>10</v>
      </c>
      <c r="L9" s="292">
        <v>9</v>
      </c>
      <c r="M9" s="293">
        <v>10</v>
      </c>
      <c r="N9" s="292">
        <f t="shared" si="0"/>
        <v>-3</v>
      </c>
      <c r="O9" s="294">
        <f t="shared" si="1"/>
        <v>-0.23076923076923073</v>
      </c>
      <c r="Q9" s="54"/>
    </row>
    <row r="10" spans="1:17">
      <c r="A10" s="517"/>
      <c r="B10" s="402" t="s">
        <v>358</v>
      </c>
      <c r="C10" s="291"/>
      <c r="D10" s="291"/>
      <c r="E10" s="291"/>
      <c r="F10" s="291"/>
      <c r="G10" s="296">
        <v>6</v>
      </c>
      <c r="H10" s="291">
        <v>7</v>
      </c>
      <c r="I10" s="291">
        <v>7</v>
      </c>
      <c r="J10" s="292">
        <v>6</v>
      </c>
      <c r="K10" s="292">
        <v>7</v>
      </c>
      <c r="L10" s="292">
        <v>5</v>
      </c>
      <c r="M10" s="293">
        <v>7</v>
      </c>
      <c r="N10" s="292">
        <f>M10-G10</f>
        <v>1</v>
      </c>
      <c r="O10" s="294">
        <f>M10/G10-1</f>
        <v>0.16666666666666674</v>
      </c>
      <c r="Q10" s="55"/>
    </row>
    <row r="11" spans="1:17">
      <c r="A11" s="517"/>
      <c r="B11" s="402" t="s">
        <v>359</v>
      </c>
      <c r="C11" s="291"/>
      <c r="D11" s="291"/>
      <c r="E11" s="291"/>
      <c r="F11" s="291"/>
      <c r="G11" s="296">
        <v>33</v>
      </c>
      <c r="H11" s="291">
        <v>34</v>
      </c>
      <c r="I11" s="291">
        <v>37</v>
      </c>
      <c r="J11" s="292">
        <v>38</v>
      </c>
      <c r="K11" s="292">
        <v>37</v>
      </c>
      <c r="L11" s="292">
        <v>41</v>
      </c>
      <c r="M11" s="293">
        <v>48</v>
      </c>
      <c r="N11" s="292">
        <f>M11-G11</f>
        <v>15</v>
      </c>
      <c r="O11" s="294">
        <f t="shared" ref="O11:O14" si="2">M11/G11-1</f>
        <v>0.45454545454545459</v>
      </c>
    </row>
    <row r="12" spans="1:17">
      <c r="A12" s="517"/>
      <c r="B12" s="402" t="s">
        <v>360</v>
      </c>
      <c r="C12" s="291"/>
      <c r="D12" s="291"/>
      <c r="E12" s="291"/>
      <c r="F12" s="291"/>
      <c r="G12" s="296">
        <v>38</v>
      </c>
      <c r="H12" s="291">
        <v>40</v>
      </c>
      <c r="I12" s="291">
        <v>45</v>
      </c>
      <c r="J12" s="292">
        <v>43</v>
      </c>
      <c r="K12" s="292">
        <v>42</v>
      </c>
      <c r="L12" s="292">
        <v>45</v>
      </c>
      <c r="M12" s="293">
        <v>50</v>
      </c>
      <c r="N12" s="292">
        <f>M12-G12</f>
        <v>12</v>
      </c>
      <c r="O12" s="294">
        <f t="shared" si="2"/>
        <v>0.31578947368421062</v>
      </c>
    </row>
    <row r="13" spans="1:17">
      <c r="A13" s="517"/>
      <c r="B13" s="402" t="s">
        <v>361</v>
      </c>
      <c r="C13" s="291"/>
      <c r="D13" s="291"/>
      <c r="E13" s="291"/>
      <c r="F13" s="291"/>
      <c r="G13" s="296">
        <v>110</v>
      </c>
      <c r="H13" s="291">
        <v>113</v>
      </c>
      <c r="I13" s="291">
        <v>109</v>
      </c>
      <c r="J13" s="292">
        <v>117</v>
      </c>
      <c r="K13" s="292">
        <f>119+7</f>
        <v>126</v>
      </c>
      <c r="L13" s="292">
        <v>129</v>
      </c>
      <c r="M13" s="293">
        <v>123</v>
      </c>
      <c r="N13" s="292">
        <f>M13-G13</f>
        <v>13</v>
      </c>
      <c r="O13" s="294">
        <f t="shared" si="2"/>
        <v>0.11818181818181817</v>
      </c>
    </row>
    <row r="14" spans="1:17">
      <c r="A14" s="517"/>
      <c r="B14" s="402" t="s">
        <v>362</v>
      </c>
      <c r="C14" s="291"/>
      <c r="D14" s="291"/>
      <c r="E14" s="291"/>
      <c r="F14" s="291"/>
      <c r="G14" s="296">
        <v>25</v>
      </c>
      <c r="H14" s="291">
        <v>25</v>
      </c>
      <c r="I14" s="291">
        <v>26</v>
      </c>
      <c r="J14" s="292">
        <v>28</v>
      </c>
      <c r="K14" s="292">
        <f>23+5</f>
        <v>28</v>
      </c>
      <c r="L14" s="292">
        <v>32</v>
      </c>
      <c r="M14" s="293">
        <v>34</v>
      </c>
      <c r="N14" s="292">
        <f>M14-G14</f>
        <v>9</v>
      </c>
      <c r="O14" s="294">
        <f t="shared" si="2"/>
        <v>0.3600000000000001</v>
      </c>
    </row>
    <row r="15" spans="1:17">
      <c r="A15" s="517"/>
      <c r="B15" s="402" t="s">
        <v>363</v>
      </c>
      <c r="C15" s="297">
        <v>8</v>
      </c>
      <c r="D15" s="297">
        <v>8</v>
      </c>
      <c r="E15" s="297">
        <v>7</v>
      </c>
      <c r="F15" s="297">
        <v>10</v>
      </c>
      <c r="G15" s="291">
        <v>10</v>
      </c>
      <c r="H15" s="291">
        <v>10</v>
      </c>
      <c r="I15" s="291">
        <v>11</v>
      </c>
      <c r="J15" s="292">
        <v>13</v>
      </c>
      <c r="K15" s="292">
        <v>10</v>
      </c>
      <c r="L15" s="292">
        <v>8</v>
      </c>
      <c r="M15" s="293">
        <v>9</v>
      </c>
      <c r="N15" s="292">
        <f t="shared" ref="N15:N38" si="3">M15-C15</f>
        <v>1</v>
      </c>
      <c r="O15" s="294">
        <f t="shared" ref="O15:O38" si="4">M15/C15-1</f>
        <v>0.125</v>
      </c>
    </row>
    <row r="16" spans="1:17">
      <c r="A16" s="517"/>
      <c r="B16" s="402" t="s">
        <v>364</v>
      </c>
      <c r="C16" s="291">
        <v>87</v>
      </c>
      <c r="D16" s="291">
        <v>81</v>
      </c>
      <c r="E16" s="291">
        <v>79</v>
      </c>
      <c r="F16" s="291">
        <v>86</v>
      </c>
      <c r="G16" s="291">
        <v>80</v>
      </c>
      <c r="H16" s="291">
        <v>83</v>
      </c>
      <c r="I16" s="291">
        <v>90</v>
      </c>
      <c r="J16" s="292">
        <v>87</v>
      </c>
      <c r="K16" s="292">
        <v>95</v>
      </c>
      <c r="L16" s="292">
        <v>96</v>
      </c>
      <c r="M16" s="293">
        <v>102</v>
      </c>
      <c r="N16" s="292">
        <f t="shared" si="3"/>
        <v>15</v>
      </c>
      <c r="O16" s="294">
        <f t="shared" si="4"/>
        <v>0.17241379310344818</v>
      </c>
    </row>
    <row r="17" spans="1:15">
      <c r="A17" s="517"/>
      <c r="B17" s="402" t="s">
        <v>365</v>
      </c>
      <c r="C17" s="291">
        <v>10</v>
      </c>
      <c r="D17" s="291">
        <v>10</v>
      </c>
      <c r="E17" s="291">
        <v>10</v>
      </c>
      <c r="F17" s="291">
        <v>14</v>
      </c>
      <c r="G17" s="291">
        <v>11</v>
      </c>
      <c r="H17" s="291">
        <v>12</v>
      </c>
      <c r="I17" s="291">
        <v>13</v>
      </c>
      <c r="J17" s="292">
        <v>13</v>
      </c>
      <c r="K17" s="292">
        <v>13</v>
      </c>
      <c r="L17" s="292">
        <v>14</v>
      </c>
      <c r="M17" s="293">
        <v>12</v>
      </c>
      <c r="N17" s="292">
        <f t="shared" si="3"/>
        <v>2</v>
      </c>
      <c r="O17" s="294">
        <f t="shared" si="4"/>
        <v>0.19999999999999996</v>
      </c>
    </row>
    <row r="18" spans="1:15">
      <c r="A18" s="517"/>
      <c r="B18" s="402" t="s">
        <v>366</v>
      </c>
      <c r="C18" s="291">
        <v>111</v>
      </c>
      <c r="D18" s="291">
        <v>116</v>
      </c>
      <c r="E18" s="291">
        <v>108</v>
      </c>
      <c r="F18" s="291">
        <v>117</v>
      </c>
      <c r="G18" s="291">
        <v>113</v>
      </c>
      <c r="H18" s="291">
        <v>123</v>
      </c>
      <c r="I18" s="291">
        <v>122</v>
      </c>
      <c r="J18" s="292">
        <v>130</v>
      </c>
      <c r="K18" s="292">
        <v>135</v>
      </c>
      <c r="L18" s="292">
        <v>127</v>
      </c>
      <c r="M18" s="293">
        <v>141</v>
      </c>
      <c r="N18" s="292">
        <f t="shared" si="3"/>
        <v>30</v>
      </c>
      <c r="O18" s="294">
        <f t="shared" si="4"/>
        <v>0.27027027027027017</v>
      </c>
    </row>
    <row r="19" spans="1:15">
      <c r="A19" s="517"/>
      <c r="B19" s="402" t="s">
        <v>367</v>
      </c>
      <c r="C19" s="291">
        <v>9</v>
      </c>
      <c r="D19" s="291">
        <v>11</v>
      </c>
      <c r="E19" s="291">
        <v>9</v>
      </c>
      <c r="F19" s="291">
        <v>9</v>
      </c>
      <c r="G19" s="291">
        <v>9</v>
      </c>
      <c r="H19" s="291">
        <v>10</v>
      </c>
      <c r="I19" s="291">
        <v>9</v>
      </c>
      <c r="J19" s="292">
        <v>9</v>
      </c>
      <c r="K19" s="292">
        <v>9</v>
      </c>
      <c r="L19" s="292">
        <v>9</v>
      </c>
      <c r="M19" s="293">
        <v>9</v>
      </c>
      <c r="N19" s="292">
        <f t="shared" si="3"/>
        <v>0</v>
      </c>
      <c r="O19" s="294">
        <f t="shared" si="4"/>
        <v>0</v>
      </c>
    </row>
    <row r="20" spans="1:15">
      <c r="A20" s="517"/>
      <c r="B20" s="402" t="s">
        <v>368</v>
      </c>
      <c r="C20" s="291">
        <v>10</v>
      </c>
      <c r="D20" s="291">
        <v>10</v>
      </c>
      <c r="E20" s="291">
        <v>9</v>
      </c>
      <c r="F20" s="291">
        <v>11</v>
      </c>
      <c r="G20" s="291">
        <v>9</v>
      </c>
      <c r="H20" s="291">
        <v>9</v>
      </c>
      <c r="I20" s="291">
        <v>10</v>
      </c>
      <c r="J20" s="292">
        <v>12</v>
      </c>
      <c r="K20" s="292">
        <v>12</v>
      </c>
      <c r="L20" s="292">
        <v>13</v>
      </c>
      <c r="M20" s="293">
        <v>13</v>
      </c>
      <c r="N20" s="292">
        <f t="shared" si="3"/>
        <v>3</v>
      </c>
      <c r="O20" s="294">
        <f t="shared" si="4"/>
        <v>0.30000000000000004</v>
      </c>
    </row>
    <row r="21" spans="1:15">
      <c r="A21" s="517"/>
      <c r="B21" s="402" t="s">
        <v>369</v>
      </c>
      <c r="C21" s="291">
        <v>4</v>
      </c>
      <c r="D21" s="291">
        <v>4</v>
      </c>
      <c r="E21" s="291">
        <v>4</v>
      </c>
      <c r="F21" s="291">
        <v>4</v>
      </c>
      <c r="G21" s="291">
        <v>4</v>
      </c>
      <c r="H21" s="291">
        <v>4</v>
      </c>
      <c r="I21" s="291">
        <v>5</v>
      </c>
      <c r="J21" s="292">
        <v>5</v>
      </c>
      <c r="K21" s="292">
        <v>5</v>
      </c>
      <c r="L21" s="292">
        <v>5</v>
      </c>
      <c r="M21" s="293">
        <v>5</v>
      </c>
      <c r="N21" s="292">
        <f t="shared" si="3"/>
        <v>1</v>
      </c>
      <c r="O21" s="294">
        <f t="shared" si="4"/>
        <v>0.25</v>
      </c>
    </row>
    <row r="22" spans="1:15">
      <c r="A22" s="517"/>
      <c r="B22" s="402" t="s">
        <v>370</v>
      </c>
      <c r="C22" s="291">
        <v>30</v>
      </c>
      <c r="D22" s="291">
        <v>30</v>
      </c>
      <c r="E22" s="291">
        <v>29</v>
      </c>
      <c r="F22" s="291">
        <v>31</v>
      </c>
      <c r="G22" s="291">
        <v>35</v>
      </c>
      <c r="H22" s="291">
        <v>35</v>
      </c>
      <c r="I22" s="291">
        <v>38</v>
      </c>
      <c r="J22" s="292">
        <v>40</v>
      </c>
      <c r="K22" s="292">
        <v>41</v>
      </c>
      <c r="L22" s="292">
        <f>29+7</f>
        <v>36</v>
      </c>
      <c r="M22" s="293">
        <v>44</v>
      </c>
      <c r="N22" s="292">
        <f t="shared" si="3"/>
        <v>14</v>
      </c>
      <c r="O22" s="294">
        <f t="shared" si="4"/>
        <v>0.46666666666666656</v>
      </c>
    </row>
    <row r="23" spans="1:15">
      <c r="A23" s="517"/>
      <c r="B23" s="402" t="s">
        <v>371</v>
      </c>
      <c r="C23" s="291">
        <v>10</v>
      </c>
      <c r="D23" s="291">
        <v>10</v>
      </c>
      <c r="E23" s="291">
        <v>10</v>
      </c>
      <c r="F23" s="291">
        <v>13</v>
      </c>
      <c r="G23" s="291">
        <v>11</v>
      </c>
      <c r="H23" s="291">
        <v>10</v>
      </c>
      <c r="I23" s="291">
        <v>9</v>
      </c>
      <c r="J23" s="292">
        <v>8</v>
      </c>
      <c r="K23" s="292">
        <v>7</v>
      </c>
      <c r="L23" s="292">
        <v>7</v>
      </c>
      <c r="M23" s="293">
        <v>8</v>
      </c>
      <c r="N23" s="292">
        <f t="shared" si="3"/>
        <v>-2</v>
      </c>
      <c r="O23" s="294">
        <f t="shared" si="4"/>
        <v>-0.19999999999999996</v>
      </c>
    </row>
    <row r="24" spans="1:15">
      <c r="A24" s="517"/>
      <c r="B24" s="402" t="s">
        <v>372</v>
      </c>
      <c r="C24" s="291">
        <v>124</v>
      </c>
      <c r="D24" s="291">
        <v>125</v>
      </c>
      <c r="E24" s="291">
        <v>119</v>
      </c>
      <c r="F24" s="291">
        <v>129</v>
      </c>
      <c r="G24" s="291">
        <v>126</v>
      </c>
      <c r="H24" s="291">
        <v>119</v>
      </c>
      <c r="I24" s="291">
        <v>123</v>
      </c>
      <c r="J24" s="292">
        <v>126</v>
      </c>
      <c r="K24" s="292">
        <v>138</v>
      </c>
      <c r="L24" s="292">
        <v>135</v>
      </c>
      <c r="M24" s="293">
        <v>141</v>
      </c>
      <c r="N24" s="292">
        <f t="shared" si="3"/>
        <v>17</v>
      </c>
      <c r="O24" s="294">
        <f t="shared" si="4"/>
        <v>0.13709677419354849</v>
      </c>
    </row>
    <row r="25" spans="1:15">
      <c r="A25" s="517"/>
      <c r="B25" s="402" t="s">
        <v>373</v>
      </c>
      <c r="C25" s="291">
        <v>59</v>
      </c>
      <c r="D25" s="291">
        <v>60</v>
      </c>
      <c r="E25" s="291">
        <v>63</v>
      </c>
      <c r="F25" s="291">
        <v>73</v>
      </c>
      <c r="G25" s="291">
        <v>71</v>
      </c>
      <c r="H25" s="291">
        <v>71</v>
      </c>
      <c r="I25" s="291">
        <v>71</v>
      </c>
      <c r="J25" s="292">
        <v>61</v>
      </c>
      <c r="K25" s="292">
        <v>70</v>
      </c>
      <c r="L25" s="292">
        <v>66</v>
      </c>
      <c r="M25" s="293">
        <v>72</v>
      </c>
      <c r="N25" s="292">
        <f t="shared" si="3"/>
        <v>13</v>
      </c>
      <c r="O25" s="294">
        <f t="shared" si="4"/>
        <v>0.22033898305084754</v>
      </c>
    </row>
    <row r="26" spans="1:15">
      <c r="A26" s="517"/>
      <c r="B26" s="402" t="s">
        <v>374</v>
      </c>
      <c r="C26" s="291">
        <v>46</v>
      </c>
      <c r="D26" s="291">
        <v>45</v>
      </c>
      <c r="E26" s="291">
        <v>43</v>
      </c>
      <c r="F26" s="291">
        <v>47</v>
      </c>
      <c r="G26" s="291">
        <v>45</v>
      </c>
      <c r="H26" s="291">
        <v>48</v>
      </c>
      <c r="I26" s="291">
        <v>50</v>
      </c>
      <c r="J26" s="292">
        <v>51</v>
      </c>
      <c r="K26" s="292">
        <v>50</v>
      </c>
      <c r="L26" s="292">
        <v>49</v>
      </c>
      <c r="M26" s="293">
        <v>48</v>
      </c>
      <c r="N26" s="292">
        <f t="shared" si="3"/>
        <v>2</v>
      </c>
      <c r="O26" s="294">
        <f t="shared" si="4"/>
        <v>4.3478260869565188E-2</v>
      </c>
    </row>
    <row r="27" spans="1:15">
      <c r="A27" s="517"/>
      <c r="B27" s="402" t="s">
        <v>375</v>
      </c>
      <c r="C27" s="291">
        <v>37</v>
      </c>
      <c r="D27" s="291">
        <v>36</v>
      </c>
      <c r="E27" s="291">
        <v>38</v>
      </c>
      <c r="F27" s="291">
        <v>44</v>
      </c>
      <c r="G27" s="291">
        <v>42</v>
      </c>
      <c r="H27" s="291">
        <v>41</v>
      </c>
      <c r="I27" s="291">
        <v>39</v>
      </c>
      <c r="J27" s="292">
        <v>37</v>
      </c>
      <c r="K27" s="292">
        <v>45</v>
      </c>
      <c r="L27" s="292">
        <f>39+4</f>
        <v>43</v>
      </c>
      <c r="M27" s="293">
        <v>43</v>
      </c>
      <c r="N27" s="292">
        <f t="shared" si="3"/>
        <v>6</v>
      </c>
      <c r="O27" s="294">
        <f t="shared" si="4"/>
        <v>0.16216216216216206</v>
      </c>
    </row>
    <row r="28" spans="1:15">
      <c r="A28" s="517"/>
      <c r="B28" s="402" t="s">
        <v>203</v>
      </c>
      <c r="C28" s="291">
        <v>121</v>
      </c>
      <c r="D28" s="291">
        <v>124</v>
      </c>
      <c r="E28" s="291">
        <v>125</v>
      </c>
      <c r="F28" s="291">
        <v>129</v>
      </c>
      <c r="G28" s="291">
        <v>137</v>
      </c>
      <c r="H28" s="291">
        <v>146</v>
      </c>
      <c r="I28" s="291">
        <v>155</v>
      </c>
      <c r="J28" s="292">
        <v>164</v>
      </c>
      <c r="K28" s="292">
        <v>168</v>
      </c>
      <c r="L28" s="292">
        <f>162+14</f>
        <v>176</v>
      </c>
      <c r="M28" s="293">
        <v>191</v>
      </c>
      <c r="N28" s="292">
        <f t="shared" si="3"/>
        <v>70</v>
      </c>
      <c r="O28" s="294">
        <f t="shared" si="4"/>
        <v>0.57851239669421495</v>
      </c>
    </row>
    <row r="29" spans="1:15">
      <c r="A29" s="517"/>
      <c r="B29" s="402" t="s">
        <v>376</v>
      </c>
      <c r="C29" s="291">
        <v>82</v>
      </c>
      <c r="D29" s="291">
        <v>77</v>
      </c>
      <c r="E29" s="291">
        <v>88</v>
      </c>
      <c r="F29" s="291">
        <v>97</v>
      </c>
      <c r="G29" s="291">
        <v>97</v>
      </c>
      <c r="H29" s="291">
        <v>99</v>
      </c>
      <c r="I29" s="291">
        <v>101</v>
      </c>
      <c r="J29" s="292">
        <v>108</v>
      </c>
      <c r="K29" s="292">
        <v>103</v>
      </c>
      <c r="L29" s="292">
        <f>105+11</f>
        <v>116</v>
      </c>
      <c r="M29" s="293">
        <v>108</v>
      </c>
      <c r="N29" s="292">
        <f t="shared" si="3"/>
        <v>26</v>
      </c>
      <c r="O29" s="294">
        <f t="shared" si="4"/>
        <v>0.31707317073170738</v>
      </c>
    </row>
    <row r="30" spans="1:15">
      <c r="A30" s="517"/>
      <c r="B30" s="402" t="s">
        <v>377</v>
      </c>
      <c r="C30" s="291">
        <v>97</v>
      </c>
      <c r="D30" s="291">
        <v>97</v>
      </c>
      <c r="E30" s="291">
        <v>96</v>
      </c>
      <c r="F30" s="291">
        <v>100</v>
      </c>
      <c r="G30" s="291">
        <v>103</v>
      </c>
      <c r="H30" s="291">
        <v>101</v>
      </c>
      <c r="I30" s="291">
        <v>103</v>
      </c>
      <c r="J30" s="292">
        <v>114</v>
      </c>
      <c r="K30" s="292">
        <v>111</v>
      </c>
      <c r="L30" s="292">
        <f>106+5</f>
        <v>111</v>
      </c>
      <c r="M30" s="293">
        <v>117</v>
      </c>
      <c r="N30" s="292">
        <f t="shared" si="3"/>
        <v>20</v>
      </c>
      <c r="O30" s="294">
        <f t="shared" si="4"/>
        <v>0.20618556701030921</v>
      </c>
    </row>
    <row r="31" spans="1:15">
      <c r="A31" s="517"/>
      <c r="B31" s="402" t="s">
        <v>378</v>
      </c>
      <c r="C31" s="291">
        <v>275</v>
      </c>
      <c r="D31" s="291">
        <v>285</v>
      </c>
      <c r="E31" s="291">
        <v>292</v>
      </c>
      <c r="F31" s="291">
        <v>245</v>
      </c>
      <c r="G31" s="291">
        <v>204</v>
      </c>
      <c r="H31" s="291">
        <v>204</v>
      </c>
      <c r="I31" s="291">
        <v>265</v>
      </c>
      <c r="J31" s="292">
        <v>245</v>
      </c>
      <c r="K31" s="292">
        <v>244</v>
      </c>
      <c r="L31" s="292">
        <f>302+9</f>
        <v>311</v>
      </c>
      <c r="M31" s="293">
        <v>310</v>
      </c>
      <c r="N31" s="292">
        <f t="shared" si="3"/>
        <v>35</v>
      </c>
      <c r="O31" s="294">
        <f t="shared" si="4"/>
        <v>0.1272727272727272</v>
      </c>
    </row>
    <row r="32" spans="1:15">
      <c r="A32" s="517"/>
      <c r="B32" s="402" t="s">
        <v>185</v>
      </c>
      <c r="C32" s="291">
        <v>257</v>
      </c>
      <c r="D32" s="291">
        <v>249</v>
      </c>
      <c r="E32" s="291">
        <v>247</v>
      </c>
      <c r="F32" s="291">
        <v>238</v>
      </c>
      <c r="G32" s="291">
        <v>253</v>
      </c>
      <c r="H32" s="291">
        <v>268</v>
      </c>
      <c r="I32" s="291">
        <v>297</v>
      </c>
      <c r="J32" s="292">
        <v>292</v>
      </c>
      <c r="K32" s="292">
        <v>313</v>
      </c>
      <c r="L32" s="292">
        <f>287+32</f>
        <v>319</v>
      </c>
      <c r="M32" s="293">
        <v>324</v>
      </c>
      <c r="N32" s="292">
        <f t="shared" si="3"/>
        <v>67</v>
      </c>
      <c r="O32" s="294">
        <f t="shared" si="4"/>
        <v>0.26070038910505833</v>
      </c>
    </row>
    <row r="33" spans="1:15">
      <c r="A33" s="517"/>
      <c r="B33" s="402" t="s">
        <v>379</v>
      </c>
      <c r="C33" s="291">
        <v>60</v>
      </c>
      <c r="D33" s="291">
        <v>63</v>
      </c>
      <c r="E33" s="291">
        <v>63</v>
      </c>
      <c r="F33" s="291">
        <v>71</v>
      </c>
      <c r="G33" s="291">
        <v>68</v>
      </c>
      <c r="H33" s="291">
        <v>71</v>
      </c>
      <c r="I33" s="291">
        <v>77</v>
      </c>
      <c r="J33" s="292">
        <v>80</v>
      </c>
      <c r="K33" s="292">
        <v>88</v>
      </c>
      <c r="L33" s="292">
        <f>75+7</f>
        <v>82</v>
      </c>
      <c r="M33" s="293">
        <v>83</v>
      </c>
      <c r="N33" s="292">
        <f t="shared" si="3"/>
        <v>23</v>
      </c>
      <c r="O33" s="294">
        <f t="shared" si="4"/>
        <v>0.3833333333333333</v>
      </c>
    </row>
    <row r="34" spans="1:15">
      <c r="A34" s="517"/>
      <c r="B34" s="402" t="s">
        <v>380</v>
      </c>
      <c r="C34" s="291">
        <v>93</v>
      </c>
      <c r="D34" s="291">
        <v>96</v>
      </c>
      <c r="E34" s="291">
        <v>90</v>
      </c>
      <c r="F34" s="291">
        <v>92</v>
      </c>
      <c r="G34" s="291">
        <v>66</v>
      </c>
      <c r="H34" s="291">
        <v>86</v>
      </c>
      <c r="I34" s="291">
        <v>82</v>
      </c>
      <c r="J34" s="292">
        <v>91</v>
      </c>
      <c r="K34" s="292">
        <v>84</v>
      </c>
      <c r="L34" s="292">
        <f>87+6</f>
        <v>93</v>
      </c>
      <c r="M34" s="293">
        <v>82</v>
      </c>
      <c r="N34" s="292">
        <f t="shared" si="3"/>
        <v>-11</v>
      </c>
      <c r="O34" s="294">
        <f t="shared" si="4"/>
        <v>-0.11827956989247312</v>
      </c>
    </row>
    <row r="35" spans="1:15">
      <c r="A35" s="517"/>
      <c r="B35" s="402" t="s">
        <v>108</v>
      </c>
      <c r="C35" s="298">
        <v>2156</v>
      </c>
      <c r="D35" s="298">
        <v>2200</v>
      </c>
      <c r="E35" s="298">
        <v>2170</v>
      </c>
      <c r="F35" s="298">
        <v>2260</v>
      </c>
      <c r="G35" s="298">
        <v>2310</v>
      </c>
      <c r="H35" s="298">
        <v>2395</v>
      </c>
      <c r="I35" s="298">
        <v>2468</v>
      </c>
      <c r="J35" s="299">
        <v>2516</v>
      </c>
      <c r="K35" s="299">
        <f>SUM(K3:K34)</f>
        <v>2569</v>
      </c>
      <c r="L35" s="299">
        <f>SUM(L3:L34)</f>
        <v>2653</v>
      </c>
      <c r="M35" s="299">
        <f>SUM(M3:M34)</f>
        <v>2727</v>
      </c>
      <c r="N35" s="292">
        <f t="shared" si="3"/>
        <v>571</v>
      </c>
      <c r="O35" s="294">
        <f t="shared" si="4"/>
        <v>0.26484230055658631</v>
      </c>
    </row>
    <row r="36" spans="1:15" ht="14.25" customHeight="1">
      <c r="A36" s="520" t="s">
        <v>381</v>
      </c>
      <c r="B36" s="520"/>
      <c r="C36" s="298">
        <v>8110</v>
      </c>
      <c r="D36" s="298">
        <v>8085</v>
      </c>
      <c r="E36" s="298">
        <v>8110</v>
      </c>
      <c r="F36" s="298">
        <v>8431</v>
      </c>
      <c r="G36" s="298">
        <v>8966</v>
      </c>
      <c r="H36" s="298">
        <v>9358</v>
      </c>
      <c r="I36" s="298">
        <v>9462</v>
      </c>
      <c r="J36" s="299">
        <v>10085</v>
      </c>
      <c r="K36" s="299">
        <v>10316</v>
      </c>
      <c r="L36" s="299">
        <v>10699</v>
      </c>
      <c r="M36" s="300">
        <v>10958</v>
      </c>
      <c r="N36" s="292">
        <f t="shared" si="3"/>
        <v>2848</v>
      </c>
      <c r="O36" s="294">
        <f t="shared" si="4"/>
        <v>0.35117139334155367</v>
      </c>
    </row>
    <row r="37" spans="1:15" ht="14.25" customHeight="1">
      <c r="A37" s="517" t="s">
        <v>134</v>
      </c>
      <c r="B37" s="517"/>
      <c r="C37" s="298">
        <v>3508</v>
      </c>
      <c r="D37" s="298">
        <v>3494</v>
      </c>
      <c r="E37" s="298">
        <v>3454</v>
      </c>
      <c r="F37" s="298">
        <v>3544</v>
      </c>
      <c r="G37" s="298">
        <v>3668</v>
      </c>
      <c r="H37" s="298">
        <v>3692</v>
      </c>
      <c r="I37" s="298">
        <v>3721</v>
      </c>
      <c r="J37" s="299">
        <v>3739</v>
      </c>
      <c r="K37" s="299">
        <v>3843</v>
      </c>
      <c r="L37" s="299">
        <v>3947</v>
      </c>
      <c r="M37" s="299">
        <v>4041</v>
      </c>
      <c r="N37" s="292">
        <f t="shared" si="3"/>
        <v>533</v>
      </c>
      <c r="O37" s="294">
        <f t="shared" si="4"/>
        <v>0.15193842645381994</v>
      </c>
    </row>
    <row r="38" spans="1:15" ht="12.75" customHeight="1">
      <c r="A38" s="517" t="s">
        <v>108</v>
      </c>
      <c r="B38" s="517"/>
      <c r="C38" s="298">
        <v>13774</v>
      </c>
      <c r="D38" s="298">
        <v>13779</v>
      </c>
      <c r="E38" s="298">
        <v>13734</v>
      </c>
      <c r="F38" s="298">
        <v>14235</v>
      </c>
      <c r="G38" s="298">
        <v>14944</v>
      </c>
      <c r="H38" s="298">
        <v>15445</v>
      </c>
      <c r="I38" s="298">
        <v>15651</v>
      </c>
      <c r="J38" s="299">
        <v>16327</v>
      </c>
      <c r="K38" s="299">
        <f>SUM(K35:K37)</f>
        <v>16728</v>
      </c>
      <c r="L38" s="299">
        <f>SUM(L35:L37)</f>
        <v>17299</v>
      </c>
      <c r="M38" s="299">
        <f>SUM(M35:M37)</f>
        <v>17726</v>
      </c>
      <c r="N38" s="292">
        <f t="shared" si="3"/>
        <v>3952</v>
      </c>
      <c r="O38" s="294">
        <f t="shared" si="4"/>
        <v>0.28691738057209237</v>
      </c>
    </row>
    <row r="39" spans="1:15">
      <c r="A39" s="486" t="s">
        <v>516</v>
      </c>
      <c r="B39" s="486"/>
      <c r="C39" s="486"/>
      <c r="D39" s="486"/>
      <c r="E39" s="486"/>
      <c r="F39" s="486"/>
      <c r="G39" s="486"/>
      <c r="H39" s="486"/>
      <c r="I39" s="486"/>
      <c r="J39" s="486"/>
      <c r="K39" s="486"/>
      <c r="L39" s="486"/>
      <c r="M39" s="486"/>
      <c r="N39" s="486"/>
      <c r="O39" s="486"/>
    </row>
    <row r="40" spans="1:15">
      <c r="C40" s="434"/>
      <c r="D40" s="434"/>
      <c r="E40" s="434"/>
      <c r="F40" s="434"/>
      <c r="G40" s="434"/>
      <c r="H40" s="434"/>
    </row>
    <row r="42" spans="1:15" ht="18">
      <c r="D42" s="87"/>
      <c r="F42" s="209"/>
    </row>
  </sheetData>
  <mergeCells count="8">
    <mergeCell ref="A38:B38"/>
    <mergeCell ref="A39:O39"/>
    <mergeCell ref="C40:H40"/>
    <mergeCell ref="A1:O1"/>
    <mergeCell ref="A2:B2"/>
    <mergeCell ref="A3:A35"/>
    <mergeCell ref="A36:B36"/>
    <mergeCell ref="A37:B37"/>
  </mergeCells>
  <pageMargins left="0.7" right="0.7" top="0.75" bottom="0.75" header="0.51180555555555496" footer="0.51180555555555496"/>
  <pageSetup paperSize="9" firstPageNumber="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sheetPr>
  <dimension ref="A1:IW28"/>
  <sheetViews>
    <sheetView zoomScale="115" zoomScaleNormal="115" workbookViewId="0">
      <selection sqref="A1:K1"/>
    </sheetView>
  </sheetViews>
  <sheetFormatPr baseColWidth="10" defaultColWidth="11.25" defaultRowHeight="14.25"/>
  <cols>
    <col min="1" max="1" width="14.25" style="73" customWidth="1"/>
    <col min="2" max="10" width="8.5" style="73" customWidth="1"/>
    <col min="11" max="11" width="9.25" style="73" bestFit="1" customWidth="1"/>
    <col min="12" max="14" width="8.75" style="73" bestFit="1" customWidth="1"/>
    <col min="15" max="257" width="8.5" style="73" customWidth="1"/>
    <col min="258" max="1024" width="8.5" style="76" customWidth="1"/>
    <col min="1025" max="16384" width="11.25" style="76"/>
  </cols>
  <sheetData>
    <row r="1" spans="1:14">
      <c r="A1" s="521" t="s">
        <v>752</v>
      </c>
      <c r="B1" s="522"/>
      <c r="C1" s="522"/>
      <c r="D1" s="522"/>
      <c r="E1" s="522"/>
      <c r="F1" s="522"/>
      <c r="G1" s="522"/>
      <c r="H1" s="522"/>
      <c r="I1" s="522"/>
      <c r="J1" s="522"/>
      <c r="K1" s="522"/>
    </row>
    <row r="2" spans="1:14">
      <c r="A2" s="306"/>
      <c r="B2" s="307">
        <v>2012</v>
      </c>
      <c r="C2" s="307">
        <v>2013</v>
      </c>
      <c r="D2" s="307">
        <v>2014</v>
      </c>
      <c r="E2" s="307">
        <v>2015</v>
      </c>
      <c r="F2" s="307">
        <v>2016</v>
      </c>
      <c r="G2" s="307">
        <v>2017</v>
      </c>
      <c r="H2" s="307">
        <v>2018</v>
      </c>
      <c r="I2" s="307">
        <v>2019</v>
      </c>
      <c r="J2" s="307">
        <v>2020</v>
      </c>
      <c r="K2" s="307">
        <v>2021</v>
      </c>
    </row>
    <row r="3" spans="1:14">
      <c r="A3" s="310" t="s">
        <v>199</v>
      </c>
      <c r="B3" s="308">
        <v>3596147</v>
      </c>
      <c r="C3" s="308">
        <v>3563614</v>
      </c>
      <c r="D3" s="308">
        <v>3625058</v>
      </c>
      <c r="E3" s="308">
        <v>3671677</v>
      </c>
      <c r="F3" s="308">
        <v>3771468</v>
      </c>
      <c r="G3" s="309">
        <v>3776817</v>
      </c>
      <c r="H3" s="309">
        <v>3827802</v>
      </c>
      <c r="I3" s="309">
        <v>3945137</v>
      </c>
      <c r="J3" s="309">
        <v>4170569</v>
      </c>
      <c r="K3" s="309">
        <v>4430826</v>
      </c>
    </row>
    <row r="4" spans="1:14">
      <c r="A4" s="310" t="s">
        <v>204</v>
      </c>
      <c r="B4" s="308">
        <v>2562720</v>
      </c>
      <c r="C4" s="308">
        <v>2590780</v>
      </c>
      <c r="D4" s="308">
        <v>2652190</v>
      </c>
      <c r="E4" s="308">
        <v>2673633</v>
      </c>
      <c r="F4" s="308">
        <v>2841078</v>
      </c>
      <c r="G4" s="308">
        <v>2891344</v>
      </c>
      <c r="H4" s="308">
        <v>2916447</v>
      </c>
      <c r="I4" s="308">
        <v>2955204</v>
      </c>
      <c r="J4" s="308">
        <v>3283781</v>
      </c>
      <c r="K4" s="308">
        <v>4541150</v>
      </c>
      <c r="M4" s="74"/>
      <c r="N4" s="74"/>
    </row>
    <row r="5" spans="1:14">
      <c r="A5" s="310" t="s">
        <v>203</v>
      </c>
      <c r="B5" s="308">
        <v>662924</v>
      </c>
      <c r="C5" s="308">
        <v>658955</v>
      </c>
      <c r="D5" s="308">
        <v>655455</v>
      </c>
      <c r="E5" s="308">
        <v>658108</v>
      </c>
      <c r="F5" s="308">
        <v>665686</v>
      </c>
      <c r="G5" s="308">
        <v>647356</v>
      </c>
      <c r="H5" s="308">
        <v>651033</v>
      </c>
      <c r="I5" s="308">
        <v>626055</v>
      </c>
      <c r="J5" s="308">
        <v>640910</v>
      </c>
      <c r="K5" s="308">
        <v>724062</v>
      </c>
    </row>
    <row r="6" spans="1:14">
      <c r="A6" s="310" t="s">
        <v>382</v>
      </c>
      <c r="B6" s="309">
        <v>549082</v>
      </c>
      <c r="C6" s="309">
        <v>591473</v>
      </c>
      <c r="D6" s="309">
        <v>614344</v>
      </c>
      <c r="E6" s="309">
        <v>658832</v>
      </c>
      <c r="F6" s="309">
        <v>667361</v>
      </c>
      <c r="G6" s="309">
        <v>634151</v>
      </c>
      <c r="H6" s="309">
        <v>631827</v>
      </c>
      <c r="I6" s="309">
        <v>628365</v>
      </c>
      <c r="J6" s="309">
        <v>536186</v>
      </c>
      <c r="K6" s="309">
        <v>659878</v>
      </c>
    </row>
    <row r="7" spans="1:14" ht="11.25" customHeight="1">
      <c r="A7" s="523" t="s">
        <v>407</v>
      </c>
      <c r="B7" s="523"/>
      <c r="C7" s="523"/>
      <c r="D7" s="523"/>
      <c r="E7" s="523"/>
      <c r="F7" s="523"/>
      <c r="G7" s="523"/>
      <c r="H7" s="523"/>
      <c r="I7" s="523"/>
      <c r="J7" s="523"/>
      <c r="K7" s="523"/>
    </row>
    <row r="12" spans="1:14">
      <c r="C12" s="75"/>
    </row>
    <row r="24" spans="1:11" ht="18">
      <c r="C24" s="214"/>
    </row>
    <row r="28" spans="1:11">
      <c r="A28" s="523" t="s">
        <v>627</v>
      </c>
      <c r="B28" s="523"/>
      <c r="C28" s="523"/>
      <c r="D28" s="523"/>
      <c r="E28" s="523"/>
      <c r="F28" s="523"/>
      <c r="G28" s="523"/>
      <c r="H28" s="523"/>
      <c r="I28" s="330"/>
      <c r="J28" s="330"/>
      <c r="K28" s="330"/>
    </row>
  </sheetData>
  <mergeCells count="3">
    <mergeCell ref="A1:K1"/>
    <mergeCell ref="A7:K7"/>
    <mergeCell ref="A28:H28"/>
  </mergeCells>
  <pageMargins left="0.74803149606299213" right="0.74803149606299213" top="1.299212598425197" bottom="1.299212598425197" header="0.98425196850393704" footer="0.98425196850393704"/>
  <pageSetup paperSize="9" scale="125" fitToWidth="0" fitToHeight="0" pageOrder="overThenDown"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A1:L23"/>
  <sheetViews>
    <sheetView zoomScaleNormal="100" workbookViewId="0">
      <selection sqref="A1:K21"/>
    </sheetView>
  </sheetViews>
  <sheetFormatPr baseColWidth="10" defaultColWidth="8.75" defaultRowHeight="14.25"/>
  <cols>
    <col min="1" max="1" width="14.75" customWidth="1"/>
    <col min="2" max="8" width="7"/>
    <col min="11" max="11" width="8.875" customWidth="1"/>
    <col min="12" max="1008" width="11.25"/>
  </cols>
  <sheetData>
    <row r="1" spans="1:12">
      <c r="A1" s="524" t="s">
        <v>529</v>
      </c>
      <c r="B1" s="524"/>
      <c r="C1" s="524"/>
      <c r="D1" s="524"/>
      <c r="E1" s="524"/>
      <c r="F1" s="524"/>
      <c r="G1" s="524"/>
      <c r="H1" s="524"/>
      <c r="I1" s="524"/>
      <c r="J1" s="525"/>
      <c r="K1" s="524"/>
      <c r="L1" s="42"/>
    </row>
    <row r="2" spans="1:12" ht="22.5">
      <c r="A2" s="311"/>
      <c r="B2" s="237">
        <v>2013</v>
      </c>
      <c r="C2" s="237">
        <v>2014</v>
      </c>
      <c r="D2" s="237">
        <v>2015</v>
      </c>
      <c r="E2" s="237">
        <v>2016</v>
      </c>
      <c r="F2" s="237">
        <v>2017</v>
      </c>
      <c r="G2" s="237">
        <v>2018</v>
      </c>
      <c r="H2" s="312" t="s">
        <v>224</v>
      </c>
      <c r="I2" s="312" t="s">
        <v>399</v>
      </c>
      <c r="J2" s="313" t="s">
        <v>474</v>
      </c>
      <c r="K2" s="312" t="s">
        <v>753</v>
      </c>
      <c r="L2" s="46" t="s">
        <v>225</v>
      </c>
    </row>
    <row r="3" spans="1:12">
      <c r="A3" s="229" t="s">
        <v>215</v>
      </c>
      <c r="B3" s="314">
        <v>1009.74867368529</v>
      </c>
      <c r="C3" s="314">
        <v>978.068333908657</v>
      </c>
      <c r="D3" s="314">
        <v>1007.04332583802</v>
      </c>
      <c r="E3" s="314">
        <v>1050.3346259668599</v>
      </c>
      <c r="F3" s="314">
        <v>1109.0867586137199</v>
      </c>
      <c r="G3" s="314">
        <v>1169.32152387357</v>
      </c>
      <c r="H3" s="315">
        <v>1251</v>
      </c>
      <c r="I3" s="315">
        <v>1303</v>
      </c>
      <c r="J3" s="316">
        <v>1383</v>
      </c>
      <c r="K3" s="314">
        <f t="shared" ref="K3:K19" si="0">AVERAGE(B3:J3)</f>
        <v>1140.0670268762353</v>
      </c>
    </row>
    <row r="4" spans="1:12">
      <c r="A4" s="229" t="s">
        <v>219</v>
      </c>
      <c r="B4" s="314">
        <v>1210.75332681124</v>
      </c>
      <c r="C4" s="314">
        <v>1205.81629043054</v>
      </c>
      <c r="D4" s="314">
        <v>1206.5960254609099</v>
      </c>
      <c r="E4" s="314">
        <v>1366.8512654987901</v>
      </c>
      <c r="F4" s="314">
        <v>1442.5146652077401</v>
      </c>
      <c r="G4" s="314">
        <v>1516.43585769932</v>
      </c>
      <c r="H4" s="315">
        <v>1514.9009606341399</v>
      </c>
      <c r="I4" s="315">
        <v>1558</v>
      </c>
      <c r="J4" s="316">
        <v>1749</v>
      </c>
      <c r="K4" s="314">
        <f t="shared" si="0"/>
        <v>1418.9853768602979</v>
      </c>
    </row>
    <row r="5" spans="1:12">
      <c r="A5" s="229" t="s">
        <v>210</v>
      </c>
      <c r="B5" s="314">
        <v>1391.6725701917201</v>
      </c>
      <c r="C5" s="314">
        <v>1402.3522344537701</v>
      </c>
      <c r="D5" s="314">
        <v>1425.36354106264</v>
      </c>
      <c r="E5" s="314">
        <v>1463.4531786632101</v>
      </c>
      <c r="F5" s="314">
        <v>1586.8988675180799</v>
      </c>
      <c r="G5" s="314">
        <v>1637.2943800456201</v>
      </c>
      <c r="H5" s="315">
        <v>1727.15746841387</v>
      </c>
      <c r="I5" s="315">
        <v>1796</v>
      </c>
      <c r="J5" s="316">
        <v>1944</v>
      </c>
      <c r="K5" s="314">
        <f t="shared" si="0"/>
        <v>1597.1324711498792</v>
      </c>
    </row>
    <row r="6" spans="1:12">
      <c r="A6" s="229" t="s">
        <v>211</v>
      </c>
      <c r="B6" s="314">
        <v>1310.35181377718</v>
      </c>
      <c r="C6" s="314">
        <v>1338.6722305170599</v>
      </c>
      <c r="D6" s="314">
        <v>1347.5868845571599</v>
      </c>
      <c r="E6" s="314">
        <v>1383.2662144809301</v>
      </c>
      <c r="F6" s="314">
        <v>1418.6417031829301</v>
      </c>
      <c r="G6" s="314">
        <v>1470.1726596180199</v>
      </c>
      <c r="H6" s="315">
        <v>1503.0363059000299</v>
      </c>
      <c r="I6" s="315">
        <v>1583</v>
      </c>
      <c r="J6" s="316">
        <v>1708</v>
      </c>
      <c r="K6" s="314">
        <f t="shared" si="0"/>
        <v>1451.4142013370345</v>
      </c>
    </row>
    <row r="7" spans="1:12">
      <c r="A7" s="229" t="s">
        <v>212</v>
      </c>
      <c r="B7" s="314">
        <v>1289.1434057207</v>
      </c>
      <c r="C7" s="314">
        <v>1282.34747292012</v>
      </c>
      <c r="D7" s="314">
        <v>1321.8812537967899</v>
      </c>
      <c r="E7" s="314">
        <v>1347.9523144454899</v>
      </c>
      <c r="F7" s="314">
        <v>1431.0896079301499</v>
      </c>
      <c r="G7" s="314">
        <v>1487.3105894591699</v>
      </c>
      <c r="H7" s="315">
        <v>1492.2538960923</v>
      </c>
      <c r="I7" s="315">
        <v>1493</v>
      </c>
      <c r="J7" s="316">
        <v>1834</v>
      </c>
      <c r="K7" s="314">
        <f t="shared" si="0"/>
        <v>1442.1087267071912</v>
      </c>
    </row>
    <row r="8" spans="1:12">
      <c r="A8" s="229" t="s">
        <v>208</v>
      </c>
      <c r="B8" s="314">
        <v>1166.52516866357</v>
      </c>
      <c r="C8" s="314">
        <v>1151.8158159260399</v>
      </c>
      <c r="D8" s="314">
        <v>1174.7330435691499</v>
      </c>
      <c r="E8" s="314">
        <v>1286.3990726731399</v>
      </c>
      <c r="F8" s="314">
        <v>1337.11243697141</v>
      </c>
      <c r="G8" s="314">
        <v>1380.9084544633799</v>
      </c>
      <c r="H8" s="315">
        <v>1379.3594600558199</v>
      </c>
      <c r="I8" s="315">
        <v>1478</v>
      </c>
      <c r="J8" s="316">
        <v>1814</v>
      </c>
      <c r="K8" s="314">
        <f t="shared" si="0"/>
        <v>1352.0948280358343</v>
      </c>
    </row>
    <row r="9" spans="1:12">
      <c r="A9" s="229" t="s">
        <v>221</v>
      </c>
      <c r="B9" s="314">
        <v>1108.3917523970499</v>
      </c>
      <c r="C9" s="314">
        <v>1117.8975536457899</v>
      </c>
      <c r="D9" s="314">
        <v>1144.6532658513499</v>
      </c>
      <c r="E9" s="314">
        <v>1141.0560490099599</v>
      </c>
      <c r="F9" s="314">
        <v>1192.8433715102799</v>
      </c>
      <c r="G9" s="314">
        <v>1185.260801869</v>
      </c>
      <c r="H9" s="315">
        <v>1173.08727053445</v>
      </c>
      <c r="I9" s="315">
        <v>1279</v>
      </c>
      <c r="J9" s="316">
        <v>1276</v>
      </c>
      <c r="K9" s="314">
        <f t="shared" si="0"/>
        <v>1179.7988960908754</v>
      </c>
    </row>
    <row r="10" spans="1:12">
      <c r="A10" s="229" t="s">
        <v>216</v>
      </c>
      <c r="B10" s="314">
        <v>995.38587592560395</v>
      </c>
      <c r="C10" s="314">
        <v>1084.35213523572</v>
      </c>
      <c r="D10" s="314">
        <v>1112.01554557744</v>
      </c>
      <c r="E10" s="314">
        <v>1198.0392214903</v>
      </c>
      <c r="F10" s="314">
        <v>1232.8598074521101</v>
      </c>
      <c r="G10" s="314">
        <v>1292.03274491921</v>
      </c>
      <c r="H10" s="315">
        <v>1333.7584656306401</v>
      </c>
      <c r="I10" s="315">
        <v>1345</v>
      </c>
      <c r="J10" s="316">
        <v>1492</v>
      </c>
      <c r="K10" s="314">
        <f t="shared" si="0"/>
        <v>1231.7159773590029</v>
      </c>
    </row>
    <row r="11" spans="1:12">
      <c r="A11" s="229" t="s">
        <v>206</v>
      </c>
      <c r="B11" s="314">
        <v>1190.77578414245</v>
      </c>
      <c r="C11" s="314">
        <v>1207.95560359711</v>
      </c>
      <c r="D11" s="314">
        <v>1286.6001783332999</v>
      </c>
      <c r="E11" s="314">
        <v>1453.70318506796</v>
      </c>
      <c r="F11" s="314">
        <v>1453.4306491100699</v>
      </c>
      <c r="G11" s="314">
        <v>1524.1640725935699</v>
      </c>
      <c r="H11" s="315">
        <v>1613.20673365721</v>
      </c>
      <c r="I11" s="315">
        <v>1667</v>
      </c>
      <c r="J11" s="316">
        <v>1801</v>
      </c>
      <c r="K11" s="314">
        <f t="shared" si="0"/>
        <v>1466.4262451668521</v>
      </c>
    </row>
    <row r="12" spans="1:12">
      <c r="A12" s="229" t="s">
        <v>213</v>
      </c>
      <c r="B12" s="314">
        <v>1238.0159445660699</v>
      </c>
      <c r="C12" s="314">
        <v>1201.9943258743201</v>
      </c>
      <c r="D12" s="314">
        <v>1247.0574177302899</v>
      </c>
      <c r="E12" s="314">
        <v>1291.6907490969099</v>
      </c>
      <c r="F12" s="314">
        <v>1333.50840605742</v>
      </c>
      <c r="G12" s="314">
        <v>1428.4947341045599</v>
      </c>
      <c r="H12" s="315">
        <v>1476.78763653788</v>
      </c>
      <c r="I12" s="315">
        <v>1521</v>
      </c>
      <c r="J12" s="316">
        <v>1701</v>
      </c>
      <c r="K12" s="314">
        <f t="shared" si="0"/>
        <v>1382.1721348852723</v>
      </c>
    </row>
    <row r="13" spans="1:12">
      <c r="A13" s="317" t="s">
        <v>222</v>
      </c>
      <c r="B13" s="318">
        <v>1057.71746693982</v>
      </c>
      <c r="C13" s="318">
        <v>1070.9561370420599</v>
      </c>
      <c r="D13" s="318">
        <v>1171.6590868045</v>
      </c>
      <c r="E13" s="318">
        <v>1226.0482894726399</v>
      </c>
      <c r="F13" s="318">
        <v>1296.8449712624999</v>
      </c>
      <c r="G13" s="318">
        <v>1357.7167927961</v>
      </c>
      <c r="H13" s="318">
        <v>1456.36529093939</v>
      </c>
      <c r="I13" s="318">
        <v>1429</v>
      </c>
      <c r="J13" s="319">
        <v>1587</v>
      </c>
      <c r="K13" s="318">
        <f t="shared" si="0"/>
        <v>1294.8120039174455</v>
      </c>
    </row>
    <row r="14" spans="1:12">
      <c r="A14" s="229" t="s">
        <v>217</v>
      </c>
      <c r="B14" s="314">
        <v>1224.5986203565001</v>
      </c>
      <c r="C14" s="314">
        <v>1233.0156672630501</v>
      </c>
      <c r="D14" s="314">
        <v>1238.5689475429399</v>
      </c>
      <c r="E14" s="314">
        <v>1237.84228803831</v>
      </c>
      <c r="F14" s="314">
        <v>1261.72784794267</v>
      </c>
      <c r="G14" s="314">
        <v>1348.9592158739699</v>
      </c>
      <c r="H14" s="315">
        <v>1365.7997109974599</v>
      </c>
      <c r="I14" s="315">
        <v>1407</v>
      </c>
      <c r="J14" s="316">
        <v>1474</v>
      </c>
      <c r="K14" s="314">
        <f t="shared" si="0"/>
        <v>1310.1680331127666</v>
      </c>
    </row>
    <row r="15" spans="1:12">
      <c r="A15" s="229" t="s">
        <v>223</v>
      </c>
      <c r="B15" s="314">
        <v>1108.6259225747399</v>
      </c>
      <c r="C15" s="314">
        <v>1094.4651210634199</v>
      </c>
      <c r="D15" s="314">
        <v>1142.0748002181999</v>
      </c>
      <c r="E15" s="314">
        <v>1159.6506878986299</v>
      </c>
      <c r="F15" s="314">
        <v>1178.94971393633</v>
      </c>
      <c r="G15" s="314">
        <v>1201.6991898183701</v>
      </c>
      <c r="H15" s="315">
        <v>1220.9267556787099</v>
      </c>
      <c r="I15" s="315">
        <v>1210</v>
      </c>
      <c r="J15" s="316">
        <v>1212</v>
      </c>
      <c r="K15" s="314">
        <f t="shared" si="0"/>
        <v>1169.8213545764888</v>
      </c>
    </row>
    <row r="16" spans="1:12">
      <c r="A16" s="229" t="s">
        <v>214</v>
      </c>
      <c r="B16" s="314">
        <v>1071.83058453735</v>
      </c>
      <c r="C16" s="314">
        <v>1110.4385628488001</v>
      </c>
      <c r="D16" s="314">
        <v>1126.1469756282099</v>
      </c>
      <c r="E16" s="314">
        <v>1190.86267877917</v>
      </c>
      <c r="F16" s="314">
        <v>1206.2273029382</v>
      </c>
      <c r="G16" s="314">
        <v>1261.6811328578999</v>
      </c>
      <c r="H16" s="315">
        <v>1290.3074110198299</v>
      </c>
      <c r="I16" s="315">
        <v>1278</v>
      </c>
      <c r="J16" s="316">
        <v>1446</v>
      </c>
      <c r="K16" s="314">
        <f t="shared" si="0"/>
        <v>1220.1660720677178</v>
      </c>
    </row>
    <row r="17" spans="1:11">
      <c r="A17" s="229" t="s">
        <v>207</v>
      </c>
      <c r="B17" s="314">
        <v>1340.63262377622</v>
      </c>
      <c r="C17" s="314">
        <v>1403.23572228289</v>
      </c>
      <c r="D17" s="314">
        <v>1466.74400501781</v>
      </c>
      <c r="E17" s="314">
        <v>1550.5170309622499</v>
      </c>
      <c r="F17" s="314">
        <v>1636.18932999343</v>
      </c>
      <c r="G17" s="314">
        <v>1646.28642295136</v>
      </c>
      <c r="H17" s="315">
        <v>1671.9060245005001</v>
      </c>
      <c r="I17" s="315">
        <v>1772</v>
      </c>
      <c r="J17" s="316">
        <v>1907</v>
      </c>
      <c r="K17" s="314">
        <f t="shared" si="0"/>
        <v>1599.3901288316067</v>
      </c>
    </row>
    <row r="18" spans="1:11">
      <c r="A18" s="229" t="s">
        <v>220</v>
      </c>
      <c r="B18" s="314">
        <v>1607.1793777349401</v>
      </c>
      <c r="C18" s="314">
        <v>1586.0460779039399</v>
      </c>
      <c r="D18" s="314">
        <v>1602.4155076909201</v>
      </c>
      <c r="E18" s="314">
        <v>1616.0809092698701</v>
      </c>
      <c r="F18" s="314">
        <v>1670.65186272397</v>
      </c>
      <c r="G18" s="314">
        <v>1733.65759640844</v>
      </c>
      <c r="H18" s="315">
        <v>1731.4055873326399</v>
      </c>
      <c r="I18" s="315">
        <v>1817</v>
      </c>
      <c r="J18" s="316">
        <v>1930</v>
      </c>
      <c r="K18" s="314">
        <f t="shared" si="0"/>
        <v>1699.3818798960799</v>
      </c>
    </row>
    <row r="19" spans="1:11">
      <c r="A19" s="229" t="s">
        <v>209</v>
      </c>
      <c r="B19" s="315">
        <v>1240</v>
      </c>
      <c r="C19" s="314">
        <v>1265</v>
      </c>
      <c r="D19" s="314">
        <v>1276</v>
      </c>
      <c r="E19" s="314">
        <v>1319</v>
      </c>
      <c r="F19" s="314">
        <v>1350</v>
      </c>
      <c r="G19" s="314">
        <v>1403</v>
      </c>
      <c r="H19" s="315">
        <v>1400</v>
      </c>
      <c r="I19" s="315">
        <v>1482</v>
      </c>
      <c r="J19" s="316">
        <v>1747</v>
      </c>
      <c r="K19" s="314">
        <f t="shared" si="0"/>
        <v>1386.8888888888889</v>
      </c>
    </row>
    <row r="20" spans="1:11" ht="11.25" customHeight="1">
      <c r="A20" s="414" t="s">
        <v>631</v>
      </c>
      <c r="B20" s="414"/>
      <c r="C20" s="414"/>
      <c r="D20" s="414"/>
      <c r="E20" s="414"/>
      <c r="F20" s="414"/>
      <c r="G20" s="414"/>
      <c r="H20" s="414"/>
      <c r="I20" s="414"/>
      <c r="J20" s="414"/>
      <c r="K20" s="414"/>
    </row>
    <row r="21" spans="1:11" ht="11.25" customHeight="1">
      <c r="A21" s="425" t="s">
        <v>226</v>
      </c>
      <c r="B21" s="425"/>
      <c r="C21" s="425"/>
      <c r="D21" s="425"/>
      <c r="E21" s="425"/>
      <c r="F21" s="425"/>
      <c r="G21" s="425"/>
      <c r="H21" s="425"/>
      <c r="I21" s="425"/>
      <c r="J21" s="425"/>
      <c r="K21" s="425"/>
    </row>
    <row r="23" spans="1:11" ht="18">
      <c r="C23" s="87"/>
      <c r="D23" s="103"/>
      <c r="E23" s="71"/>
    </row>
  </sheetData>
  <mergeCells count="3">
    <mergeCell ref="A1:K1"/>
    <mergeCell ref="A20:K20"/>
    <mergeCell ref="A21:K21"/>
  </mergeCells>
  <pageMargins left="0.7" right="0.7" top="0.75" bottom="0.75" header="0.51180555555555496" footer="0.51180555555555496"/>
  <pageSetup paperSize="9" firstPageNumber="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IW29"/>
  <sheetViews>
    <sheetView zoomScaleNormal="100" workbookViewId="0">
      <selection sqref="A1:H27"/>
    </sheetView>
  </sheetViews>
  <sheetFormatPr baseColWidth="10" defaultColWidth="8.75" defaultRowHeight="14.25"/>
  <cols>
    <col min="1" max="4" width="11.25"/>
    <col min="5" max="5" width="11.5"/>
    <col min="6" max="8" width="11.25"/>
    <col min="9" max="13" width="5"/>
    <col min="14" max="14" width="13.25" bestFit="1" customWidth="1"/>
    <col min="15" max="15" width="5.75"/>
    <col min="16" max="16" width="10.25"/>
    <col min="17" max="17" width="5.75"/>
    <col min="18" max="24" width="5"/>
    <col min="25" max="27" width="6.25"/>
    <col min="28" max="1025" width="11.25"/>
  </cols>
  <sheetData>
    <row r="1" spans="1:257">
      <c r="A1" s="417" t="s">
        <v>754</v>
      </c>
      <c r="B1" s="417"/>
      <c r="C1" s="417"/>
      <c r="D1" s="417"/>
      <c r="E1" s="417"/>
      <c r="F1" s="417"/>
      <c r="G1" s="417"/>
      <c r="H1" s="417"/>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c r="A2" s="423"/>
      <c r="B2" s="423"/>
      <c r="C2" s="420" t="s">
        <v>222</v>
      </c>
      <c r="D2" s="420"/>
      <c r="E2" s="420" t="s">
        <v>218</v>
      </c>
      <c r="F2" s="420"/>
      <c r="G2" s="420" t="s">
        <v>383</v>
      </c>
      <c r="H2" s="420"/>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row>
    <row r="3" spans="1:257" ht="22.5">
      <c r="A3" s="423"/>
      <c r="B3" s="423"/>
      <c r="C3" s="237" t="s">
        <v>384</v>
      </c>
      <c r="D3" s="237" t="s">
        <v>231</v>
      </c>
      <c r="E3" s="237" t="s">
        <v>384</v>
      </c>
      <c r="F3" s="237" t="s">
        <v>231</v>
      </c>
      <c r="G3" s="237" t="s">
        <v>384</v>
      </c>
      <c r="H3" s="237" t="s">
        <v>231</v>
      </c>
      <c r="O3" s="48"/>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c r="A4" s="527" t="s">
        <v>132</v>
      </c>
      <c r="B4" s="229">
        <v>2010</v>
      </c>
      <c r="C4" s="290">
        <v>834682253</v>
      </c>
      <c r="D4" s="229">
        <v>772.81</v>
      </c>
      <c r="E4" s="290">
        <v>34111922179</v>
      </c>
      <c r="F4" s="320">
        <v>740.39</v>
      </c>
      <c r="G4" s="320">
        <v>2.4468930499432502</v>
      </c>
      <c r="H4" s="320">
        <v>104.378773349181</v>
      </c>
      <c r="L4" s="56"/>
      <c r="O4" s="48"/>
      <c r="Q4" s="48"/>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row>
    <row r="5" spans="1:257">
      <c r="A5" s="528"/>
      <c r="B5" s="229">
        <v>2011</v>
      </c>
      <c r="C5" s="290">
        <v>810912264</v>
      </c>
      <c r="D5" s="229">
        <v>742.25</v>
      </c>
      <c r="E5" s="290">
        <v>34738474368</v>
      </c>
      <c r="F5" s="320">
        <v>753.14</v>
      </c>
      <c r="G5" s="320">
        <v>2.3343347074187801</v>
      </c>
      <c r="H5" s="320">
        <v>98.554053695196103</v>
      </c>
      <c r="O5" s="48"/>
      <c r="P5" s="9"/>
      <c r="Q5" s="48"/>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c r="A6" s="528"/>
      <c r="B6" s="229">
        <v>2012</v>
      </c>
      <c r="C6" s="290">
        <v>757244898</v>
      </c>
      <c r="D6" s="229">
        <v>690.07</v>
      </c>
      <c r="E6" s="290">
        <v>33378198803</v>
      </c>
      <c r="F6" s="320">
        <v>723.05</v>
      </c>
      <c r="G6" s="320">
        <v>2.2686811306664598</v>
      </c>
      <c r="H6" s="320">
        <v>95.438766337044498</v>
      </c>
      <c r="O6" s="48"/>
      <c r="P6" s="48"/>
      <c r="Q6" s="48"/>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row>
    <row r="7" spans="1:257">
      <c r="A7" s="528"/>
      <c r="B7" s="229">
        <v>2013</v>
      </c>
      <c r="C7" s="290">
        <v>726536006</v>
      </c>
      <c r="D7" s="229">
        <v>652.95000000000005</v>
      </c>
      <c r="E7" s="290">
        <v>32820150230</v>
      </c>
      <c r="F7" s="320">
        <v>704.42</v>
      </c>
      <c r="G7" s="320">
        <v>2.2136888494065898</v>
      </c>
      <c r="H7" s="320">
        <v>92.693279577524805</v>
      </c>
      <c r="O7" s="48"/>
      <c r="P7" s="48"/>
      <c r="Q7" s="48"/>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c r="A8" s="528"/>
      <c r="B8" s="229">
        <v>2014</v>
      </c>
      <c r="C8" s="290">
        <v>736082010</v>
      </c>
      <c r="D8" s="229">
        <v>656.95</v>
      </c>
      <c r="E8" s="290">
        <v>33187612720</v>
      </c>
      <c r="F8" s="320">
        <v>714.44</v>
      </c>
      <c r="G8" s="320">
        <v>2.21794202617175</v>
      </c>
      <c r="H8" s="320">
        <v>91.953138122165598</v>
      </c>
      <c r="O8" s="48"/>
      <c r="Q8" s="48"/>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row>
    <row r="9" spans="1:257">
      <c r="A9" s="528"/>
      <c r="B9" s="229">
        <v>2015</v>
      </c>
      <c r="C9" s="290">
        <v>852582822</v>
      </c>
      <c r="D9" s="229">
        <v>755.02</v>
      </c>
      <c r="E9" s="290">
        <v>35696311322</v>
      </c>
      <c r="F9" s="320">
        <v>768.94</v>
      </c>
      <c r="G9" s="320">
        <v>2.3884339597703601</v>
      </c>
      <c r="H9" s="320">
        <v>98.189715712539297</v>
      </c>
      <c r="O9" s="48"/>
      <c r="Q9" s="48"/>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c r="A10" s="528"/>
      <c r="B10" s="229">
        <v>2016</v>
      </c>
      <c r="C10" s="290">
        <v>856008550</v>
      </c>
      <c r="D10" s="229">
        <v>748.82</v>
      </c>
      <c r="E10" s="290">
        <v>36145250345</v>
      </c>
      <c r="F10" s="320">
        <v>778.15</v>
      </c>
      <c r="G10" s="320">
        <v>2.3682462891515499</v>
      </c>
      <c r="H10" s="320">
        <v>96.2308038295958</v>
      </c>
      <c r="N10" s="9"/>
      <c r="O10" s="48"/>
      <c r="Q10" s="48"/>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row>
    <row r="11" spans="1:257">
      <c r="A11" s="528"/>
      <c r="B11" s="229">
        <v>2017</v>
      </c>
      <c r="C11" s="290">
        <v>901019165</v>
      </c>
      <c r="D11" s="229">
        <v>778.19</v>
      </c>
      <c r="E11" s="290">
        <v>37310663711</v>
      </c>
      <c r="F11" s="320">
        <v>801.79</v>
      </c>
      <c r="G11" s="320">
        <v>2.4149105788604901</v>
      </c>
      <c r="H11" s="320">
        <v>97.056585889073204</v>
      </c>
      <c r="O11" s="48"/>
      <c r="Q11" s="48"/>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row>
    <row r="12" spans="1:257">
      <c r="A12" s="528"/>
      <c r="B12" s="229">
        <v>2018</v>
      </c>
      <c r="C12" s="290">
        <v>1024216673</v>
      </c>
      <c r="D12" s="229">
        <v>870.47</v>
      </c>
      <c r="E12" s="290">
        <v>38699577572</v>
      </c>
      <c r="F12" s="320">
        <v>828.1</v>
      </c>
      <c r="G12" s="321">
        <f t="shared" ref="G12:H14" si="0">C12/E12*100</f>
        <v>2.6465835992510764</v>
      </c>
      <c r="H12" s="321">
        <f t="shared" si="0"/>
        <v>105.11653181982852</v>
      </c>
      <c r="O12" s="48"/>
      <c r="Q12" s="48"/>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row>
    <row r="13" spans="1:257">
      <c r="A13" s="528"/>
      <c r="B13" s="322" t="s">
        <v>224</v>
      </c>
      <c r="C13" s="290">
        <v>1081927801</v>
      </c>
      <c r="D13" s="229">
        <v>903.11</v>
      </c>
      <c r="E13" s="290">
        <v>40939925395</v>
      </c>
      <c r="F13" s="320">
        <v>869.13</v>
      </c>
      <c r="G13" s="321">
        <f t="shared" si="0"/>
        <v>2.6427204997597187</v>
      </c>
      <c r="H13" s="321">
        <f t="shared" si="0"/>
        <v>103.90965678322</v>
      </c>
      <c r="M13" s="48"/>
      <c r="N13" s="9"/>
      <c r="O13" s="48"/>
      <c r="Q13" s="48"/>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row>
    <row r="14" spans="1:257">
      <c r="A14" s="529"/>
      <c r="B14" s="323" t="s">
        <v>397</v>
      </c>
      <c r="C14" s="324">
        <v>1201967485</v>
      </c>
      <c r="D14" s="258">
        <v>989.14</v>
      </c>
      <c r="E14" s="324">
        <v>44651426975</v>
      </c>
      <c r="F14" s="325">
        <v>942.98</v>
      </c>
      <c r="G14" s="321">
        <f t="shared" si="0"/>
        <v>2.6918904197014188</v>
      </c>
      <c r="H14" s="321">
        <f t="shared" si="0"/>
        <v>104.89511972682347</v>
      </c>
      <c r="M14" s="48"/>
      <c r="N14" s="9"/>
      <c r="O14" s="48"/>
      <c r="Q14" s="48"/>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c r="A15" s="526" t="s">
        <v>99</v>
      </c>
      <c r="B15" s="229">
        <v>2010</v>
      </c>
      <c r="C15" s="290">
        <v>221108043</v>
      </c>
      <c r="D15" s="229">
        <v>204.72</v>
      </c>
      <c r="E15" s="290">
        <v>7064159471</v>
      </c>
      <c r="F15" s="320">
        <v>153.33000000000001</v>
      </c>
      <c r="G15" s="320">
        <v>3.1299978986558701</v>
      </c>
      <c r="H15" s="320">
        <v>133.515945998826</v>
      </c>
      <c r="O15" s="48"/>
      <c r="Q15" s="48"/>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row>
    <row r="16" spans="1:257">
      <c r="A16" s="526"/>
      <c r="B16" s="229">
        <v>2011</v>
      </c>
      <c r="C16" s="290">
        <v>242241995</v>
      </c>
      <c r="D16" s="229">
        <v>221.73</v>
      </c>
      <c r="E16" s="290">
        <v>7158722554</v>
      </c>
      <c r="F16" s="320">
        <v>155.19999999999999</v>
      </c>
      <c r="G16" s="320">
        <v>3.3838718175304199</v>
      </c>
      <c r="H16" s="320">
        <v>142.867268041237</v>
      </c>
      <c r="O16" s="48"/>
      <c r="Q16" s="48"/>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row>
    <row r="17" spans="1:257">
      <c r="A17" s="526"/>
      <c r="B17" s="229">
        <v>2012</v>
      </c>
      <c r="C17" s="290">
        <v>228168150</v>
      </c>
      <c r="D17" s="229">
        <v>207.93</v>
      </c>
      <c r="E17" s="290">
        <v>6954707327</v>
      </c>
      <c r="F17" s="320">
        <v>150.66</v>
      </c>
      <c r="G17" s="320">
        <v>3.2807728531464102</v>
      </c>
      <c r="H17" s="320">
        <v>138.01274392672201</v>
      </c>
      <c r="O17" s="48"/>
      <c r="Q17" s="48"/>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row>
    <row r="18" spans="1:257">
      <c r="A18" s="526"/>
      <c r="B18" s="229">
        <v>2013</v>
      </c>
      <c r="C18" s="290">
        <v>253378046</v>
      </c>
      <c r="D18" s="229">
        <v>227.72</v>
      </c>
      <c r="E18" s="290">
        <v>6971492083</v>
      </c>
      <c r="F18" s="320">
        <v>149.63</v>
      </c>
      <c r="G18" s="320">
        <v>3.6344880404850901</v>
      </c>
      <c r="H18" s="320">
        <v>152.188732206108</v>
      </c>
      <c r="O18" s="48"/>
      <c r="Q18" s="48"/>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row>
    <row r="19" spans="1:257">
      <c r="A19" s="526"/>
      <c r="B19" s="229">
        <v>2014</v>
      </c>
      <c r="C19" s="290">
        <v>268332682</v>
      </c>
      <c r="D19" s="229">
        <v>239.49</v>
      </c>
      <c r="E19" s="290">
        <v>7144804478</v>
      </c>
      <c r="F19" s="320">
        <v>153.81</v>
      </c>
      <c r="G19" s="320">
        <v>3.7556336611623098</v>
      </c>
      <c r="H19" s="320">
        <v>155.70509069631399</v>
      </c>
      <c r="O19" s="48"/>
      <c r="Q19" s="48"/>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c r="A20" s="526"/>
      <c r="B20" s="229">
        <v>2015</v>
      </c>
      <c r="C20" s="290">
        <v>289346145</v>
      </c>
      <c r="D20" s="229">
        <v>256.24</v>
      </c>
      <c r="E20" s="290">
        <v>7530001496</v>
      </c>
      <c r="F20" s="320">
        <v>162.19999999999999</v>
      </c>
      <c r="G20" s="320">
        <v>3.8425775234401098</v>
      </c>
      <c r="H20" s="320">
        <v>157.97780517879201</v>
      </c>
      <c r="O20" s="48"/>
      <c r="Q20" s="48"/>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row>
    <row r="21" spans="1:257">
      <c r="A21" s="526"/>
      <c r="B21" s="229">
        <v>2016</v>
      </c>
      <c r="C21" s="290">
        <v>297698158</v>
      </c>
      <c r="D21" s="229">
        <v>260.42</v>
      </c>
      <c r="E21" s="290">
        <v>7792674275</v>
      </c>
      <c r="F21" s="320">
        <v>167.76</v>
      </c>
      <c r="G21" s="320">
        <v>3.8202309950905802</v>
      </c>
      <c r="H21" s="320">
        <v>155.23366714353801</v>
      </c>
      <c r="O21" s="48"/>
      <c r="Q21" s="48"/>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row>
    <row r="22" spans="1:257">
      <c r="A22" s="526"/>
      <c r="B22" s="229">
        <v>2017</v>
      </c>
      <c r="C22" s="290">
        <v>316284490</v>
      </c>
      <c r="D22" s="229">
        <v>273.17</v>
      </c>
      <c r="E22" s="290">
        <v>8101532834</v>
      </c>
      <c r="F22" s="320">
        <v>174.1</v>
      </c>
      <c r="G22" s="320">
        <v>3.9040080004692101</v>
      </c>
      <c r="H22" s="320">
        <v>156.904078116025</v>
      </c>
      <c r="O22" s="48"/>
      <c r="Q22" s="48"/>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row>
    <row r="23" spans="1:257">
      <c r="A23" s="526"/>
      <c r="B23" s="229">
        <v>2018</v>
      </c>
      <c r="C23" s="290">
        <v>326854178</v>
      </c>
      <c r="D23" s="229">
        <v>277.79000000000002</v>
      </c>
      <c r="E23" s="290">
        <v>8683954080</v>
      </c>
      <c r="F23" s="320">
        <v>185.82</v>
      </c>
      <c r="G23" s="320">
        <f t="shared" ref="G23:H25" si="1">C23/E23*100</f>
        <v>3.7638865312839149</v>
      </c>
      <c r="H23" s="320">
        <f t="shared" si="1"/>
        <v>149.49413410827682</v>
      </c>
      <c r="O23" s="48"/>
      <c r="Q23" s="48"/>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row>
    <row r="24" spans="1:257">
      <c r="A24" s="526"/>
      <c r="B24" s="322">
        <v>2019</v>
      </c>
      <c r="C24" s="290">
        <v>338208016</v>
      </c>
      <c r="D24" s="229">
        <v>282.31</v>
      </c>
      <c r="E24" s="290">
        <v>9160796654</v>
      </c>
      <c r="F24" s="320">
        <v>194.48</v>
      </c>
      <c r="G24" s="320">
        <f t="shared" si="1"/>
        <v>3.6919061602827279</v>
      </c>
      <c r="H24" s="320">
        <f t="shared" si="1"/>
        <v>145.16145619086797</v>
      </c>
      <c r="O24" s="48"/>
      <c r="Q24" s="48"/>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row>
    <row r="25" spans="1:257">
      <c r="A25" s="526"/>
      <c r="B25" s="323" t="s">
        <v>397</v>
      </c>
      <c r="C25" s="290">
        <v>314796240</v>
      </c>
      <c r="D25" s="229">
        <v>259.06</v>
      </c>
      <c r="E25" s="290">
        <v>9256092060</v>
      </c>
      <c r="F25" s="320">
        <v>195.48</v>
      </c>
      <c r="G25" s="320">
        <f t="shared" si="1"/>
        <v>3.4009627168725456</v>
      </c>
      <c r="H25" s="320">
        <f t="shared" si="1"/>
        <v>132.52506650296706</v>
      </c>
      <c r="O25" s="48"/>
      <c r="Q25" s="48"/>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row>
    <row r="26" spans="1:257" ht="14.25" customHeight="1">
      <c r="A26" s="431" t="s">
        <v>232</v>
      </c>
      <c r="B26" s="431"/>
      <c r="C26" s="431"/>
      <c r="D26" s="431"/>
      <c r="E26" s="431"/>
      <c r="F26" s="431"/>
      <c r="G26" s="431"/>
      <c r="H26" s="431"/>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row>
    <row r="27" spans="1:257">
      <c r="A27" s="72" t="s">
        <v>755</v>
      </c>
      <c r="B27" s="252"/>
      <c r="C27" s="252"/>
      <c r="D27" s="252"/>
      <c r="E27" s="252"/>
      <c r="F27" s="252"/>
      <c r="G27" s="252"/>
      <c r="H27" s="252"/>
    </row>
    <row r="28" spans="1:257" ht="18">
      <c r="E28" s="209"/>
    </row>
    <row r="29" spans="1:257" ht="18">
      <c r="C29" s="87"/>
      <c r="D29" s="71"/>
    </row>
  </sheetData>
  <mergeCells count="8">
    <mergeCell ref="A15:A25"/>
    <mergeCell ref="A26:H26"/>
    <mergeCell ref="A1:H1"/>
    <mergeCell ref="A2:B3"/>
    <mergeCell ref="C2:D2"/>
    <mergeCell ref="E2:F2"/>
    <mergeCell ref="G2:H2"/>
    <mergeCell ref="A4:A14"/>
  </mergeCells>
  <pageMargins left="0.7" right="0.7" top="0.75" bottom="0.75" header="0.51180555555555496" footer="0.51180555555555496"/>
  <pageSetup paperSize="9" firstPageNumber="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R104"/>
  <sheetViews>
    <sheetView zoomScaleNormal="100" workbookViewId="0">
      <selection activeCell="R9" sqref="R9"/>
    </sheetView>
  </sheetViews>
  <sheetFormatPr baseColWidth="10" defaultColWidth="8.75" defaultRowHeight="14.25"/>
  <cols>
    <col min="1" max="1" width="11.25" style="5"/>
    <col min="2" max="7" width="9.25"/>
    <col min="8" max="11" width="11.25"/>
    <col min="12" max="14" width="5.75"/>
    <col min="15" max="16" width="7.25"/>
    <col min="17" max="17" width="6.75"/>
    <col min="18" max="18" width="9.25"/>
    <col min="19" max="1025" width="11.25"/>
  </cols>
  <sheetData>
    <row r="1" spans="1:18" ht="40.5" customHeight="1">
      <c r="A1" s="532" t="s">
        <v>385</v>
      </c>
      <c r="B1" s="532"/>
      <c r="C1" s="532"/>
      <c r="D1" s="4"/>
      <c r="E1" s="4"/>
      <c r="F1" s="4"/>
      <c r="G1" s="4"/>
    </row>
    <row r="2" spans="1:18">
      <c r="A2" s="40"/>
      <c r="B2" s="50" t="s">
        <v>132</v>
      </c>
      <c r="C2" s="50" t="s">
        <v>99</v>
      </c>
      <c r="D2" s="4"/>
      <c r="E2" s="4"/>
      <c r="F2" s="4"/>
      <c r="G2" s="4"/>
    </row>
    <row r="3" spans="1:18">
      <c r="A3" s="40">
        <v>2010</v>
      </c>
      <c r="B3" s="16">
        <v>84032</v>
      </c>
      <c r="C3" s="16">
        <v>64938</v>
      </c>
      <c r="D3" s="4"/>
      <c r="E3" s="4"/>
      <c r="F3" s="4"/>
      <c r="G3" s="4"/>
    </row>
    <row r="4" spans="1:18">
      <c r="A4" s="40">
        <v>2011</v>
      </c>
      <c r="B4" s="16">
        <v>83150</v>
      </c>
      <c r="C4" s="16">
        <v>63238</v>
      </c>
      <c r="D4" s="4"/>
      <c r="E4" s="4"/>
      <c r="F4" s="4"/>
      <c r="G4" s="4"/>
      <c r="R4" s="57"/>
    </row>
    <row r="5" spans="1:18">
      <c r="A5" s="40">
        <v>2012</v>
      </c>
      <c r="B5" s="16">
        <v>83349</v>
      </c>
      <c r="C5" s="16">
        <v>67038</v>
      </c>
      <c r="D5" s="4"/>
      <c r="E5" s="4"/>
      <c r="F5" s="4"/>
      <c r="G5" s="4"/>
    </row>
    <row r="6" spans="1:18">
      <c r="A6" s="40">
        <v>2013</v>
      </c>
      <c r="B6" s="16">
        <v>84440</v>
      </c>
      <c r="C6" s="16">
        <v>58308</v>
      </c>
      <c r="D6" s="4"/>
      <c r="E6" s="4"/>
      <c r="F6" s="4"/>
      <c r="G6" s="4"/>
    </row>
    <row r="7" spans="1:18">
      <c r="A7" s="40">
        <v>2014</v>
      </c>
      <c r="B7" s="16">
        <v>86161</v>
      </c>
      <c r="C7" s="16">
        <v>79095</v>
      </c>
      <c r="D7" s="4"/>
      <c r="E7" s="4"/>
      <c r="F7" s="4"/>
      <c r="G7" s="4"/>
    </row>
    <row r="8" spans="1:18">
      <c r="A8" s="40">
        <v>2015</v>
      </c>
      <c r="B8" s="16">
        <v>87050</v>
      </c>
      <c r="C8" s="16">
        <v>74939</v>
      </c>
      <c r="D8" s="4"/>
      <c r="E8" s="4"/>
      <c r="F8" s="4"/>
      <c r="G8" s="4"/>
      <c r="R8" s="58">
        <f>63494000/1208248000*100</f>
        <v>5.2550469771106592</v>
      </c>
    </row>
    <row r="9" spans="1:18">
      <c r="A9" s="40">
        <v>2016</v>
      </c>
      <c r="B9" s="16">
        <v>89689</v>
      </c>
      <c r="C9" s="16">
        <v>70974</v>
      </c>
      <c r="D9" s="4"/>
      <c r="E9" s="4"/>
      <c r="F9" s="4"/>
      <c r="G9" s="4"/>
    </row>
    <row r="10" spans="1:18">
      <c r="A10" s="40">
        <v>2017</v>
      </c>
      <c r="B10" s="16">
        <v>90121</v>
      </c>
      <c r="C10" s="16">
        <v>67914</v>
      </c>
      <c r="D10" s="4"/>
      <c r="E10" s="4"/>
      <c r="F10" s="4"/>
      <c r="G10" s="4"/>
    </row>
    <row r="11" spans="1:18" ht="11.25" customHeight="1">
      <c r="A11" s="434" t="s">
        <v>386</v>
      </c>
      <c r="B11" s="434"/>
      <c r="C11" s="434"/>
      <c r="D11" s="4"/>
      <c r="E11" s="4"/>
      <c r="F11" s="4"/>
      <c r="G11" s="4"/>
    </row>
    <row r="12" spans="1:18">
      <c r="A12" s="8"/>
      <c r="B12" s="4"/>
      <c r="C12" s="4"/>
      <c r="D12" s="4"/>
      <c r="E12" s="4"/>
      <c r="F12" s="4"/>
      <c r="G12" s="4"/>
    </row>
    <row r="13" spans="1:18">
      <c r="A13" s="8"/>
      <c r="B13" s="4"/>
      <c r="C13" s="4"/>
      <c r="D13" s="4"/>
      <c r="E13" s="4"/>
      <c r="F13" s="4"/>
      <c r="G13" s="4"/>
    </row>
    <row r="14" spans="1:18">
      <c r="A14" s="8"/>
      <c r="B14" s="4"/>
      <c r="C14" s="4"/>
      <c r="D14" s="4"/>
      <c r="E14" s="4"/>
      <c r="F14" s="4"/>
      <c r="G14" s="4"/>
    </row>
    <row r="15" spans="1:18">
      <c r="A15" s="8"/>
      <c r="B15" s="4"/>
      <c r="C15" s="4"/>
      <c r="D15" s="4"/>
      <c r="E15" s="4"/>
      <c r="F15" s="4"/>
      <c r="G15" s="4"/>
    </row>
    <row r="16" spans="1:18" ht="50.25" customHeight="1">
      <c r="A16" s="532" t="s">
        <v>387</v>
      </c>
      <c r="B16" s="532"/>
      <c r="C16" s="532"/>
      <c r="D16" s="4"/>
      <c r="E16" s="4"/>
      <c r="F16" s="4"/>
      <c r="G16" s="4"/>
    </row>
    <row r="17" spans="1:7">
      <c r="A17" s="40"/>
      <c r="B17" s="50" t="s">
        <v>132</v>
      </c>
      <c r="C17" s="50" t="s">
        <v>99</v>
      </c>
      <c r="D17" s="4"/>
      <c r="E17" s="4"/>
      <c r="F17" s="4"/>
      <c r="G17" s="4"/>
    </row>
    <row r="18" spans="1:7">
      <c r="A18" s="40">
        <v>2010</v>
      </c>
      <c r="B18" s="16">
        <v>65903</v>
      </c>
      <c r="C18" s="16">
        <v>53892</v>
      </c>
      <c r="D18" s="4"/>
      <c r="E18" s="4"/>
      <c r="F18" s="4"/>
      <c r="G18" s="4"/>
    </row>
    <row r="19" spans="1:7">
      <c r="A19" s="40">
        <v>2011</v>
      </c>
      <c r="B19" s="16">
        <v>62666</v>
      </c>
      <c r="C19" s="16">
        <v>55019</v>
      </c>
      <c r="D19" s="4"/>
      <c r="E19" s="4"/>
      <c r="F19" s="4"/>
      <c r="G19" s="4"/>
    </row>
    <row r="20" spans="1:7">
      <c r="A20" s="40">
        <v>2012</v>
      </c>
      <c r="B20" s="16">
        <v>59291</v>
      </c>
      <c r="C20" s="16">
        <v>50062</v>
      </c>
      <c r="D20" s="4"/>
      <c r="E20" s="4"/>
      <c r="F20" s="4"/>
      <c r="G20" s="4"/>
    </row>
    <row r="21" spans="1:7">
      <c r="A21" s="40">
        <v>2013</v>
      </c>
      <c r="B21" s="16">
        <v>65924</v>
      </c>
      <c r="C21" s="16">
        <v>53632</v>
      </c>
      <c r="D21" s="4"/>
      <c r="E21" s="4"/>
      <c r="F21" s="4"/>
      <c r="G21" s="4"/>
    </row>
    <row r="22" spans="1:7">
      <c r="A22" s="40">
        <v>2014</v>
      </c>
      <c r="B22" s="16">
        <v>67793</v>
      </c>
      <c r="C22" s="16">
        <v>58630</v>
      </c>
      <c r="D22" s="4"/>
      <c r="E22" s="4"/>
      <c r="F22" s="4"/>
      <c r="G22" s="4"/>
    </row>
    <row r="23" spans="1:7">
      <c r="A23" s="40">
        <v>2015</v>
      </c>
      <c r="B23" s="16">
        <v>67487</v>
      </c>
      <c r="C23" s="16">
        <v>56425</v>
      </c>
      <c r="D23" s="4"/>
      <c r="E23" s="4"/>
      <c r="F23" s="4"/>
      <c r="G23" s="4"/>
    </row>
    <row r="24" spans="1:7">
      <c r="A24" s="40">
        <v>2016</v>
      </c>
      <c r="B24" s="16">
        <v>72180</v>
      </c>
      <c r="C24" s="16">
        <v>59441</v>
      </c>
      <c r="D24" s="4"/>
      <c r="E24" s="4"/>
      <c r="F24" s="4"/>
      <c r="G24" s="4"/>
    </row>
    <row r="25" spans="1:7">
      <c r="A25" s="40">
        <v>2017</v>
      </c>
      <c r="B25" s="16">
        <v>71411</v>
      </c>
      <c r="C25" s="16">
        <v>66607</v>
      </c>
      <c r="D25" s="4"/>
      <c r="E25" s="4"/>
      <c r="F25" s="4"/>
      <c r="G25" s="4"/>
    </row>
    <row r="26" spans="1:7" ht="11.25" customHeight="1">
      <c r="A26" s="434" t="s">
        <v>386</v>
      </c>
      <c r="B26" s="434"/>
      <c r="C26" s="434"/>
      <c r="D26" s="4"/>
      <c r="E26" s="4"/>
      <c r="F26" s="4"/>
      <c r="G26" s="4"/>
    </row>
    <row r="27" spans="1:7">
      <c r="A27" s="8"/>
      <c r="B27" s="4"/>
      <c r="C27" s="4"/>
      <c r="D27" s="4"/>
      <c r="E27" s="4"/>
      <c r="F27" s="4"/>
      <c r="G27" s="4"/>
    </row>
    <row r="28" spans="1:7">
      <c r="A28" s="8"/>
      <c r="B28" s="4"/>
      <c r="C28" s="4"/>
      <c r="D28" s="4"/>
      <c r="E28" s="4"/>
      <c r="F28" s="4"/>
      <c r="G28" s="4"/>
    </row>
    <row r="29" spans="1:7" ht="22.5" customHeight="1">
      <c r="A29" s="532" t="s">
        <v>388</v>
      </c>
      <c r="B29" s="532"/>
      <c r="C29" s="532"/>
      <c r="D29" s="532"/>
      <c r="E29" s="532"/>
      <c r="F29" s="532"/>
      <c r="G29" s="532"/>
    </row>
    <row r="30" spans="1:7">
      <c r="A30" s="530"/>
      <c r="B30" s="531" t="s">
        <v>132</v>
      </c>
      <c r="C30" s="531"/>
      <c r="D30" s="531"/>
      <c r="E30" s="531" t="s">
        <v>99</v>
      </c>
      <c r="F30" s="531"/>
      <c r="G30" s="531"/>
    </row>
    <row r="31" spans="1:7">
      <c r="A31" s="530"/>
      <c r="B31" s="50" t="s">
        <v>151</v>
      </c>
      <c r="C31" s="50" t="s">
        <v>152</v>
      </c>
      <c r="D31" s="50" t="s">
        <v>154</v>
      </c>
      <c r="E31" s="50" t="s">
        <v>151</v>
      </c>
      <c r="F31" s="50" t="s">
        <v>152</v>
      </c>
      <c r="G31" s="50" t="s">
        <v>154</v>
      </c>
    </row>
    <row r="32" spans="1:7">
      <c r="A32" s="40">
        <v>2010</v>
      </c>
      <c r="B32" s="16">
        <v>6796</v>
      </c>
      <c r="C32" s="16">
        <v>1729</v>
      </c>
      <c r="D32" s="16">
        <v>8525</v>
      </c>
      <c r="E32" s="16">
        <v>2101</v>
      </c>
      <c r="F32" s="16">
        <v>1039</v>
      </c>
      <c r="G32" s="16">
        <v>3140</v>
      </c>
    </row>
    <row r="33" spans="1:18">
      <c r="A33" s="40">
        <v>2011</v>
      </c>
      <c r="B33" s="16">
        <v>6403</v>
      </c>
      <c r="C33" s="16">
        <v>1653</v>
      </c>
      <c r="D33" s="16">
        <v>8056</v>
      </c>
      <c r="E33" s="16">
        <v>1956</v>
      </c>
      <c r="F33" s="16">
        <v>1036</v>
      </c>
      <c r="G33" s="16">
        <v>2992</v>
      </c>
      <c r="H33" s="4"/>
      <c r="I33" s="4"/>
      <c r="J33" s="4"/>
      <c r="K33" s="4"/>
      <c r="L33" s="4"/>
      <c r="M33" s="4"/>
      <c r="N33" s="4"/>
      <c r="O33" s="4"/>
      <c r="P33" s="4"/>
      <c r="Q33" s="4"/>
      <c r="R33" s="4"/>
    </row>
    <row r="34" spans="1:18">
      <c r="A34" s="40">
        <v>2012</v>
      </c>
      <c r="B34" s="16">
        <v>6244</v>
      </c>
      <c r="C34" s="16">
        <v>1672</v>
      </c>
      <c r="D34" s="16">
        <v>7916</v>
      </c>
      <c r="E34" s="16">
        <v>1795</v>
      </c>
      <c r="F34" s="16">
        <v>1029</v>
      </c>
      <c r="G34" s="16">
        <v>2824</v>
      </c>
      <c r="H34" s="4"/>
      <c r="I34" s="4"/>
      <c r="J34" s="4"/>
      <c r="K34" s="4"/>
      <c r="L34" s="4"/>
      <c r="M34" s="4"/>
      <c r="N34" s="4"/>
      <c r="O34" s="4"/>
      <c r="P34" s="4"/>
      <c r="Q34" s="4"/>
      <c r="R34" s="4"/>
    </row>
    <row r="35" spans="1:18">
      <c r="A35" s="40">
        <v>2013</v>
      </c>
      <c r="B35" s="16">
        <v>5934</v>
      </c>
      <c r="C35" s="16">
        <v>1594</v>
      </c>
      <c r="D35" s="16">
        <v>7528</v>
      </c>
      <c r="E35" s="16">
        <v>1722</v>
      </c>
      <c r="F35" s="16">
        <v>1006</v>
      </c>
      <c r="G35" s="16">
        <v>2728</v>
      </c>
      <c r="H35" s="4"/>
      <c r="I35" s="4"/>
      <c r="J35" s="4"/>
      <c r="K35" s="4"/>
      <c r="L35" s="4"/>
      <c r="M35" s="4"/>
      <c r="N35" s="4"/>
      <c r="O35" s="4"/>
      <c r="P35" s="4"/>
      <c r="Q35" s="4"/>
      <c r="R35" s="4"/>
    </row>
    <row r="36" spans="1:18">
      <c r="A36" s="40">
        <v>2014</v>
      </c>
      <c r="B36" s="16">
        <v>5833</v>
      </c>
      <c r="C36" s="16">
        <v>1578</v>
      </c>
      <c r="D36" s="16">
        <v>7411</v>
      </c>
      <c r="E36" s="16">
        <v>1829</v>
      </c>
      <c r="F36" s="16">
        <v>1090</v>
      </c>
      <c r="G36" s="16">
        <v>2919</v>
      </c>
      <c r="H36" s="4"/>
      <c r="I36" s="4"/>
      <c r="J36" s="4"/>
      <c r="K36" s="4"/>
      <c r="L36" s="4"/>
      <c r="M36" s="4"/>
      <c r="N36" s="4"/>
      <c r="O36" s="4"/>
      <c r="P36" s="4"/>
      <c r="Q36" s="4"/>
      <c r="R36" s="4"/>
    </row>
    <row r="37" spans="1:18">
      <c r="A37" s="40">
        <v>2015</v>
      </c>
      <c r="B37" s="16">
        <v>6066</v>
      </c>
      <c r="C37" s="16">
        <v>1457</v>
      </c>
      <c r="D37" s="16">
        <v>7523</v>
      </c>
      <c r="E37" s="16">
        <v>1837</v>
      </c>
      <c r="F37" s="16">
        <v>978</v>
      </c>
      <c r="G37" s="16">
        <v>2815</v>
      </c>
      <c r="H37" s="4"/>
      <c r="I37" s="4"/>
      <c r="J37" s="4"/>
      <c r="K37" s="4"/>
      <c r="L37" s="4"/>
      <c r="M37" s="4"/>
      <c r="N37" s="4"/>
      <c r="O37" s="4"/>
      <c r="P37" s="4"/>
      <c r="Q37" s="4"/>
      <c r="R37" s="4"/>
    </row>
    <row r="38" spans="1:18">
      <c r="A38" s="40">
        <v>2016</v>
      </c>
      <c r="B38" s="16">
        <v>6136</v>
      </c>
      <c r="C38" s="16">
        <v>1486</v>
      </c>
      <c r="D38" s="16">
        <v>7622</v>
      </c>
      <c r="E38" s="16">
        <v>1728</v>
      </c>
      <c r="F38" s="16">
        <v>961</v>
      </c>
      <c r="G38" s="16">
        <v>2689</v>
      </c>
      <c r="H38" s="4"/>
      <c r="I38" s="4"/>
      <c r="J38" s="4"/>
      <c r="K38" s="4"/>
      <c r="L38" s="4"/>
      <c r="M38" s="4"/>
      <c r="N38" s="4"/>
      <c r="O38" s="4"/>
      <c r="P38" s="4"/>
      <c r="Q38" s="4"/>
      <c r="R38" s="4"/>
    </row>
    <row r="39" spans="1:18">
      <c r="A39" s="40">
        <v>2017</v>
      </c>
      <c r="B39" s="16">
        <v>5987</v>
      </c>
      <c r="C39" s="16">
        <v>1452</v>
      </c>
      <c r="D39" s="16">
        <v>7439</v>
      </c>
      <c r="E39" s="16">
        <v>2004</v>
      </c>
      <c r="F39" s="16">
        <v>915</v>
      </c>
      <c r="G39" s="16">
        <v>2919</v>
      </c>
      <c r="H39" s="4"/>
      <c r="I39" s="4"/>
      <c r="J39" s="4"/>
      <c r="K39" s="4"/>
      <c r="L39" s="4"/>
      <c r="M39" s="4"/>
      <c r="N39" s="4"/>
      <c r="O39" s="4"/>
      <c r="P39" s="4"/>
      <c r="Q39" s="4"/>
      <c r="R39" s="4"/>
    </row>
    <row r="40" spans="1:18" ht="11.25" customHeight="1">
      <c r="A40" s="434" t="s">
        <v>386</v>
      </c>
      <c r="B40" s="434"/>
      <c r="C40" s="434"/>
      <c r="D40" s="434"/>
      <c r="E40" s="434"/>
      <c r="F40" s="434"/>
      <c r="G40" s="434"/>
      <c r="H40" s="4"/>
      <c r="I40" s="4"/>
      <c r="J40" s="4"/>
      <c r="K40" s="4"/>
      <c r="L40" s="4"/>
      <c r="M40" s="4"/>
      <c r="N40" s="4"/>
      <c r="O40" s="4"/>
      <c r="P40" s="4"/>
      <c r="Q40" s="4"/>
      <c r="R40" s="4"/>
    </row>
    <row r="41" spans="1:18">
      <c r="A41" s="8"/>
      <c r="B41" s="4"/>
      <c r="C41" s="4"/>
      <c r="D41" s="4"/>
      <c r="E41" s="4"/>
      <c r="F41" s="4"/>
      <c r="G41" s="4"/>
      <c r="H41" s="4"/>
      <c r="I41" s="4"/>
      <c r="J41" s="4"/>
      <c r="K41" s="4"/>
      <c r="L41" s="4"/>
      <c r="M41" s="4"/>
      <c r="N41" s="4"/>
      <c r="O41" s="4"/>
      <c r="P41" s="4"/>
      <c r="Q41" s="4"/>
      <c r="R41" s="4"/>
    </row>
    <row r="42" spans="1:18">
      <c r="A42" s="4"/>
      <c r="B42" s="4"/>
      <c r="C42" s="4"/>
      <c r="D42" s="4"/>
      <c r="E42" s="4"/>
      <c r="F42" s="4"/>
      <c r="G42" s="4"/>
      <c r="H42" s="4"/>
      <c r="I42" s="4"/>
      <c r="J42" s="4"/>
      <c r="K42" s="4"/>
      <c r="L42" s="4"/>
      <c r="M42" s="4"/>
      <c r="N42" s="4"/>
      <c r="O42" s="4"/>
      <c r="P42" s="4"/>
      <c r="Q42" s="4"/>
      <c r="R42" s="4"/>
    </row>
    <row r="43" spans="1:18">
      <c r="A43" s="4"/>
      <c r="B43" s="7" t="s">
        <v>132</v>
      </c>
      <c r="C43" s="4"/>
      <c r="D43" s="4"/>
      <c r="E43" s="4"/>
      <c r="F43" s="4"/>
      <c r="G43" s="4"/>
      <c r="H43" s="4"/>
      <c r="I43" s="4"/>
      <c r="J43" s="4"/>
      <c r="K43" s="7" t="s">
        <v>99</v>
      </c>
      <c r="L43" s="4"/>
      <c r="M43" s="4"/>
      <c r="N43" s="4"/>
      <c r="O43" s="4"/>
      <c r="P43" s="4"/>
      <c r="Q43" s="4"/>
      <c r="R43" s="4"/>
    </row>
    <row r="44" spans="1:18">
      <c r="A44" s="8"/>
      <c r="B44" s="8">
        <v>2010</v>
      </c>
      <c r="C44" s="8">
        <v>2011</v>
      </c>
      <c r="D44" s="8">
        <v>2012</v>
      </c>
      <c r="E44" s="8">
        <v>2013</v>
      </c>
      <c r="F44" s="8">
        <v>2014</v>
      </c>
      <c r="G44" s="8">
        <v>2015</v>
      </c>
      <c r="H44" s="8">
        <v>2016</v>
      </c>
      <c r="I44" s="4">
        <v>2017</v>
      </c>
      <c r="J44" s="4"/>
      <c r="K44" s="8">
        <v>2010</v>
      </c>
      <c r="L44" s="8">
        <v>2011</v>
      </c>
      <c r="M44" s="8">
        <v>2012</v>
      </c>
      <c r="N44" s="8">
        <v>2013</v>
      </c>
      <c r="O44" s="8">
        <v>2014</v>
      </c>
      <c r="P44" s="8">
        <v>2015</v>
      </c>
      <c r="Q44" s="8">
        <v>2016</v>
      </c>
      <c r="R44" s="4">
        <v>2017</v>
      </c>
    </row>
    <row r="45" spans="1:18">
      <c r="A45" s="4" t="s">
        <v>151</v>
      </c>
      <c r="B45" s="9">
        <v>6796</v>
      </c>
      <c r="C45" s="9">
        <v>6403</v>
      </c>
      <c r="D45" s="9">
        <v>6244</v>
      </c>
      <c r="E45" s="9">
        <v>5934</v>
      </c>
      <c r="F45" s="9">
        <v>5833</v>
      </c>
      <c r="G45" s="9">
        <v>6066</v>
      </c>
      <c r="H45" s="9">
        <v>6136</v>
      </c>
      <c r="I45" s="9">
        <v>5987</v>
      </c>
      <c r="J45" s="4"/>
      <c r="K45" s="9">
        <v>2101</v>
      </c>
      <c r="L45" s="9">
        <v>1956</v>
      </c>
      <c r="M45" s="9">
        <v>1795</v>
      </c>
      <c r="N45" s="9">
        <v>1722</v>
      </c>
      <c r="O45" s="9">
        <v>1829</v>
      </c>
      <c r="P45" s="9">
        <v>1837</v>
      </c>
      <c r="Q45" s="9">
        <v>1728</v>
      </c>
      <c r="R45" s="4">
        <v>2004</v>
      </c>
    </row>
    <row r="46" spans="1:18">
      <c r="A46" s="4" t="s">
        <v>152</v>
      </c>
      <c r="B46" s="9">
        <v>1729</v>
      </c>
      <c r="C46" s="9">
        <v>1653</v>
      </c>
      <c r="D46" s="9">
        <v>1672</v>
      </c>
      <c r="E46" s="9">
        <v>1594</v>
      </c>
      <c r="F46" s="9">
        <v>1578</v>
      </c>
      <c r="G46" s="9">
        <v>1457</v>
      </c>
      <c r="H46" s="9">
        <v>1486</v>
      </c>
      <c r="I46" s="9">
        <v>1452</v>
      </c>
      <c r="J46" s="4"/>
      <c r="K46" s="9">
        <v>1039</v>
      </c>
      <c r="L46" s="9">
        <v>1036</v>
      </c>
      <c r="M46" s="9">
        <v>1029</v>
      </c>
      <c r="N46" s="9">
        <v>1006</v>
      </c>
      <c r="O46" s="9">
        <v>1090</v>
      </c>
      <c r="P46" s="9">
        <v>978</v>
      </c>
      <c r="Q46" s="9">
        <v>961</v>
      </c>
      <c r="R46" s="4">
        <v>915</v>
      </c>
    </row>
    <row r="47" spans="1:18">
      <c r="A47" s="4" t="s">
        <v>154</v>
      </c>
      <c r="B47" s="9">
        <v>8525</v>
      </c>
      <c r="C47" s="9">
        <v>8056</v>
      </c>
      <c r="D47" s="9">
        <v>7916</v>
      </c>
      <c r="E47" s="9">
        <v>7528</v>
      </c>
      <c r="F47" s="9">
        <v>7411</v>
      </c>
      <c r="G47" s="9">
        <v>7523</v>
      </c>
      <c r="H47" s="9">
        <v>7622</v>
      </c>
      <c r="I47" s="9">
        <v>7439</v>
      </c>
      <c r="J47" s="4"/>
      <c r="K47" s="9">
        <v>3140</v>
      </c>
      <c r="L47" s="9">
        <v>2992</v>
      </c>
      <c r="M47" s="9">
        <v>2824</v>
      </c>
      <c r="N47" s="9">
        <v>2728</v>
      </c>
      <c r="O47" s="9">
        <v>2919</v>
      </c>
      <c r="P47" s="9">
        <v>2815</v>
      </c>
      <c r="Q47" s="9">
        <v>2689</v>
      </c>
      <c r="R47" s="4">
        <v>2919</v>
      </c>
    </row>
    <row r="48" spans="1:18">
      <c r="A48" s="4"/>
      <c r="B48" s="4"/>
      <c r="C48" s="4"/>
      <c r="D48" s="4"/>
      <c r="E48" s="4"/>
      <c r="F48" s="4"/>
      <c r="G48" s="4"/>
      <c r="H48" s="4"/>
      <c r="I48" s="4"/>
      <c r="J48" s="4"/>
      <c r="K48" s="4"/>
      <c r="L48" s="4"/>
      <c r="M48" s="4"/>
      <c r="N48" s="4"/>
      <c r="O48" s="4"/>
      <c r="P48" s="4"/>
      <c r="Q48" s="4"/>
      <c r="R48" s="4"/>
    </row>
    <row r="49" spans="1:7">
      <c r="A49" s="4"/>
      <c r="B49" s="4"/>
      <c r="C49" s="4"/>
      <c r="D49" s="4"/>
      <c r="E49" s="4"/>
      <c r="F49" s="4"/>
      <c r="G49" s="4"/>
    </row>
    <row r="50" spans="1:7">
      <c r="A50" s="4"/>
      <c r="B50" s="4"/>
      <c r="C50" s="4"/>
      <c r="D50" s="4"/>
      <c r="E50" s="4"/>
      <c r="F50" s="4"/>
      <c r="G50" s="4"/>
    </row>
    <row r="51" spans="1:7">
      <c r="A51" s="4"/>
      <c r="B51" s="4"/>
      <c r="C51" s="4"/>
      <c r="D51" s="4"/>
      <c r="E51" s="4"/>
      <c r="F51" s="4"/>
      <c r="G51" s="4"/>
    </row>
    <row r="52" spans="1:7" ht="24" customHeight="1">
      <c r="A52" s="532" t="s">
        <v>389</v>
      </c>
      <c r="B52" s="532"/>
      <c r="C52" s="532"/>
      <c r="D52" s="532"/>
      <c r="E52" s="532"/>
      <c r="F52" s="4"/>
      <c r="G52" s="4"/>
    </row>
    <row r="53" spans="1:7">
      <c r="A53" s="530"/>
      <c r="B53" s="531" t="s">
        <v>132</v>
      </c>
      <c r="C53" s="531"/>
      <c r="D53" s="531" t="s">
        <v>99</v>
      </c>
      <c r="E53" s="531"/>
      <c r="F53" s="4"/>
      <c r="G53" s="4"/>
    </row>
    <row r="54" spans="1:7">
      <c r="A54" s="530"/>
      <c r="B54" s="50" t="s">
        <v>159</v>
      </c>
      <c r="C54" s="50" t="s">
        <v>160</v>
      </c>
      <c r="D54" s="50" t="s">
        <v>159</v>
      </c>
      <c r="E54" s="50" t="s">
        <v>160</v>
      </c>
      <c r="F54" s="4"/>
      <c r="G54" s="4"/>
    </row>
    <row r="55" spans="1:7">
      <c r="A55" s="40">
        <v>2010</v>
      </c>
      <c r="B55" s="16">
        <v>447778</v>
      </c>
      <c r="C55" s="16">
        <v>1413406</v>
      </c>
      <c r="D55" s="16">
        <v>327957</v>
      </c>
      <c r="E55" s="16">
        <v>795177</v>
      </c>
      <c r="F55" s="4"/>
      <c r="G55" s="4"/>
    </row>
    <row r="56" spans="1:7">
      <c r="A56" s="40">
        <v>2011</v>
      </c>
      <c r="B56" s="16">
        <v>457496</v>
      </c>
      <c r="C56" s="16">
        <v>1427666</v>
      </c>
      <c r="D56" s="16">
        <v>385601</v>
      </c>
      <c r="E56" s="16">
        <v>877308</v>
      </c>
      <c r="F56" s="4"/>
      <c r="G56" s="4"/>
    </row>
    <row r="57" spans="1:7">
      <c r="A57" s="40">
        <v>2012</v>
      </c>
      <c r="B57" s="16">
        <v>439043</v>
      </c>
      <c r="C57" s="16">
        <v>1375279</v>
      </c>
      <c r="D57" s="16">
        <v>317441</v>
      </c>
      <c r="E57" s="16">
        <v>757862</v>
      </c>
      <c r="F57" s="4"/>
      <c r="G57" s="4"/>
    </row>
    <row r="58" spans="1:7">
      <c r="A58" s="40">
        <v>2013</v>
      </c>
      <c r="B58" s="16">
        <v>459988</v>
      </c>
      <c r="C58" s="16">
        <v>1459354</v>
      </c>
      <c r="D58" s="16">
        <v>522916</v>
      </c>
      <c r="E58" s="16">
        <v>978258</v>
      </c>
      <c r="F58" s="4"/>
      <c r="G58" s="4"/>
    </row>
    <row r="59" spans="1:7">
      <c r="A59" s="40">
        <v>2014</v>
      </c>
      <c r="B59" s="16">
        <v>447902</v>
      </c>
      <c r="C59" s="16">
        <v>1482872</v>
      </c>
      <c r="D59" s="16">
        <v>497231</v>
      </c>
      <c r="E59" s="16">
        <v>1067888</v>
      </c>
      <c r="F59" s="4"/>
      <c r="G59" s="4"/>
    </row>
    <row r="60" spans="1:7">
      <c r="A60" s="40">
        <v>2015</v>
      </c>
      <c r="B60" s="16">
        <v>453275</v>
      </c>
      <c r="C60" s="16">
        <v>1482008</v>
      </c>
      <c r="D60" s="16">
        <v>573945</v>
      </c>
      <c r="E60" s="16">
        <v>1166438</v>
      </c>
      <c r="F60" s="4"/>
      <c r="G60" s="4"/>
    </row>
    <row r="61" spans="1:7">
      <c r="A61" s="40">
        <v>2016</v>
      </c>
      <c r="B61" s="16">
        <v>489395</v>
      </c>
      <c r="C61" s="16">
        <v>1563707</v>
      </c>
      <c r="D61" s="16">
        <v>590644</v>
      </c>
      <c r="E61" s="16">
        <v>1299889</v>
      </c>
      <c r="F61" s="4"/>
      <c r="G61" s="4"/>
    </row>
    <row r="62" spans="1:7">
      <c r="A62" s="40">
        <v>2017</v>
      </c>
      <c r="B62" s="16">
        <v>486728</v>
      </c>
      <c r="C62" s="16">
        <v>1594486</v>
      </c>
      <c r="D62" s="16">
        <v>478310</v>
      </c>
      <c r="E62" s="16">
        <v>1257136</v>
      </c>
      <c r="F62" s="4"/>
      <c r="G62" s="4"/>
    </row>
    <row r="63" spans="1:7">
      <c r="A63" s="434" t="s">
        <v>386</v>
      </c>
      <c r="B63" s="434"/>
      <c r="C63" s="434"/>
      <c r="D63" s="434"/>
      <c r="E63" s="434"/>
      <c r="F63" s="4"/>
      <c r="G63" s="4"/>
    </row>
    <row r="64" spans="1:7">
      <c r="A64" s="8"/>
      <c r="B64" s="4"/>
      <c r="C64" s="4"/>
      <c r="D64" s="4"/>
      <c r="E64" s="4"/>
      <c r="F64" s="4"/>
      <c r="G64" s="4"/>
    </row>
    <row r="65" spans="1:18">
      <c r="A65" s="8"/>
      <c r="B65" s="4"/>
      <c r="C65" s="4"/>
      <c r="D65" s="4"/>
      <c r="E65" s="4"/>
      <c r="F65" s="4"/>
      <c r="G65" s="4"/>
      <c r="H65" s="4"/>
      <c r="I65" s="4"/>
      <c r="J65" s="4"/>
      <c r="K65" s="4"/>
      <c r="L65" s="4"/>
      <c r="M65" s="4"/>
      <c r="N65" s="4"/>
      <c r="O65" s="4"/>
      <c r="P65" s="4"/>
      <c r="Q65" s="4"/>
      <c r="R65" s="4"/>
    </row>
    <row r="66" spans="1:18">
      <c r="A66" s="4"/>
      <c r="B66" s="7" t="s">
        <v>132</v>
      </c>
      <c r="C66" s="4"/>
      <c r="D66" s="4"/>
      <c r="E66" s="4"/>
      <c r="F66" s="4"/>
      <c r="G66" s="4"/>
      <c r="H66" s="4"/>
      <c r="I66" s="4"/>
      <c r="J66" s="4"/>
      <c r="K66" s="7" t="s">
        <v>99</v>
      </c>
      <c r="L66" s="4"/>
      <c r="M66" s="4"/>
      <c r="N66" s="4"/>
      <c r="O66" s="4"/>
      <c r="P66" s="4"/>
      <c r="Q66" s="4"/>
      <c r="R66" s="4"/>
    </row>
    <row r="67" spans="1:18">
      <c r="A67" s="8"/>
      <c r="B67" s="8">
        <v>2010</v>
      </c>
      <c r="C67" s="8">
        <v>2011</v>
      </c>
      <c r="D67" s="8">
        <v>2012</v>
      </c>
      <c r="E67" s="8">
        <v>2013</v>
      </c>
      <c r="F67" s="8">
        <v>2014</v>
      </c>
      <c r="G67" s="8">
        <v>2015</v>
      </c>
      <c r="H67" s="8">
        <v>2016</v>
      </c>
      <c r="I67" s="4">
        <v>2017</v>
      </c>
      <c r="J67" s="4"/>
      <c r="K67" s="8">
        <v>2010</v>
      </c>
      <c r="L67" s="8">
        <v>2011</v>
      </c>
      <c r="M67" s="8">
        <v>2012</v>
      </c>
      <c r="N67" s="8">
        <v>2013</v>
      </c>
      <c r="O67" s="8">
        <v>2014</v>
      </c>
      <c r="P67" s="8">
        <v>2015</v>
      </c>
      <c r="Q67" s="8">
        <v>2016</v>
      </c>
      <c r="R67" s="4">
        <v>2017</v>
      </c>
    </row>
    <row r="68" spans="1:18">
      <c r="A68" s="4" t="s">
        <v>159</v>
      </c>
      <c r="B68" s="9">
        <v>447778</v>
      </c>
      <c r="C68" s="9">
        <v>457496</v>
      </c>
      <c r="D68" s="9">
        <v>439043</v>
      </c>
      <c r="E68" s="9">
        <v>459988</v>
      </c>
      <c r="F68" s="9">
        <v>447902</v>
      </c>
      <c r="G68" s="9">
        <v>453275</v>
      </c>
      <c r="H68" s="9">
        <v>489395</v>
      </c>
      <c r="I68" s="9">
        <v>486728</v>
      </c>
      <c r="J68" s="4"/>
      <c r="K68" s="9">
        <v>327957</v>
      </c>
      <c r="L68" s="9">
        <v>385601</v>
      </c>
      <c r="M68" s="9">
        <v>317441</v>
      </c>
      <c r="N68" s="9">
        <v>522916</v>
      </c>
      <c r="O68" s="9">
        <v>497231</v>
      </c>
      <c r="P68" s="9">
        <v>573945</v>
      </c>
      <c r="Q68" s="9">
        <v>590644</v>
      </c>
      <c r="R68" s="9">
        <v>478310</v>
      </c>
    </row>
    <row r="69" spans="1:18">
      <c r="A69" s="4" t="s">
        <v>160</v>
      </c>
      <c r="B69" s="9">
        <v>1413406</v>
      </c>
      <c r="C69" s="9">
        <v>1427666</v>
      </c>
      <c r="D69" s="9">
        <v>1375279</v>
      </c>
      <c r="E69" s="9">
        <v>1459354</v>
      </c>
      <c r="F69" s="9">
        <v>1482872</v>
      </c>
      <c r="G69" s="9">
        <v>1482008</v>
      </c>
      <c r="H69" s="9">
        <v>1563707</v>
      </c>
      <c r="I69" s="9">
        <v>1594486</v>
      </c>
      <c r="J69" s="4"/>
      <c r="K69" s="9">
        <v>795177</v>
      </c>
      <c r="L69" s="9">
        <v>877308</v>
      </c>
      <c r="M69" s="9">
        <v>757862</v>
      </c>
      <c r="N69" s="9">
        <v>978258</v>
      </c>
      <c r="O69" s="9">
        <v>1067888</v>
      </c>
      <c r="P69" s="9">
        <v>1166438</v>
      </c>
      <c r="Q69" s="9">
        <v>1299889</v>
      </c>
      <c r="R69" s="9">
        <v>1257136</v>
      </c>
    </row>
    <row r="70" spans="1:18">
      <c r="A70" s="4"/>
      <c r="B70" s="4"/>
      <c r="C70" s="4"/>
      <c r="D70" s="4"/>
      <c r="E70" s="4"/>
      <c r="F70" s="4"/>
      <c r="G70" s="4"/>
      <c r="H70" s="4"/>
      <c r="I70" s="4"/>
      <c r="J70" s="4"/>
      <c r="K70" s="4"/>
      <c r="L70" s="4"/>
      <c r="M70" s="4"/>
      <c r="N70" s="4"/>
      <c r="O70" s="4"/>
      <c r="P70" s="4"/>
      <c r="Q70" s="4"/>
      <c r="R70" s="4"/>
    </row>
    <row r="71" spans="1:18">
      <c r="A71" s="4"/>
      <c r="B71" s="4"/>
      <c r="C71" s="4"/>
      <c r="D71" s="4"/>
      <c r="E71" s="4"/>
      <c r="F71" s="4"/>
      <c r="G71" s="4"/>
      <c r="H71" s="4"/>
      <c r="I71" s="4"/>
      <c r="J71" s="4"/>
      <c r="K71" s="4"/>
      <c r="L71" s="4"/>
      <c r="M71" s="4"/>
      <c r="N71" s="4"/>
      <c r="O71" s="4"/>
      <c r="P71" s="4"/>
      <c r="Q71" s="4"/>
      <c r="R71" s="4"/>
    </row>
    <row r="72" spans="1:18">
      <c r="A72" s="4"/>
      <c r="B72" s="4"/>
      <c r="C72" s="4"/>
      <c r="D72" s="4"/>
      <c r="E72" s="4"/>
      <c r="F72" s="4"/>
      <c r="G72" s="4"/>
      <c r="H72" s="4"/>
      <c r="I72" s="4"/>
      <c r="J72" s="4"/>
      <c r="K72" s="4"/>
      <c r="L72" s="4"/>
      <c r="M72" s="4"/>
      <c r="N72" s="4"/>
      <c r="O72" s="4"/>
      <c r="P72" s="4"/>
      <c r="Q72" s="4"/>
      <c r="R72" s="4"/>
    </row>
    <row r="73" spans="1:18" ht="24.75" customHeight="1">
      <c r="A73" s="532" t="s">
        <v>390</v>
      </c>
      <c r="B73" s="532"/>
      <c r="C73" s="532"/>
      <c r="D73" s="532"/>
      <c r="E73" s="532"/>
      <c r="F73" s="4"/>
      <c r="G73" s="4"/>
      <c r="H73" s="4"/>
      <c r="I73" s="4"/>
      <c r="J73" s="4"/>
      <c r="K73" s="4"/>
      <c r="L73" s="4"/>
      <c r="M73" s="4"/>
      <c r="N73" s="4"/>
      <c r="O73" s="4"/>
      <c r="P73" s="4"/>
      <c r="Q73" s="4"/>
      <c r="R73" s="4"/>
    </row>
    <row r="74" spans="1:18">
      <c r="A74" s="530"/>
      <c r="B74" s="531" t="s">
        <v>132</v>
      </c>
      <c r="C74" s="531"/>
      <c r="D74" s="531" t="s">
        <v>99</v>
      </c>
      <c r="E74" s="531"/>
      <c r="F74" s="4"/>
      <c r="G74" s="4"/>
      <c r="H74" s="4"/>
      <c r="I74" s="4"/>
      <c r="J74" s="4"/>
      <c r="K74" s="4"/>
      <c r="L74" s="4"/>
      <c r="M74" s="4"/>
      <c r="N74" s="4"/>
      <c r="O74" s="4"/>
      <c r="P74" s="4"/>
      <c r="Q74" s="4"/>
      <c r="R74" s="4"/>
    </row>
    <row r="75" spans="1:18">
      <c r="A75" s="530"/>
      <c r="B75" s="50" t="s">
        <v>391</v>
      </c>
      <c r="C75" s="50" t="s">
        <v>113</v>
      </c>
      <c r="D75" s="50" t="s">
        <v>391</v>
      </c>
      <c r="E75" s="50" t="s">
        <v>113</v>
      </c>
      <c r="F75" s="4"/>
      <c r="G75" s="4"/>
      <c r="H75" s="4"/>
      <c r="I75" s="4"/>
      <c r="J75" s="4"/>
      <c r="K75" s="4"/>
      <c r="L75" s="4"/>
      <c r="M75" s="4"/>
      <c r="N75" s="4"/>
      <c r="O75" s="4"/>
      <c r="P75" s="4"/>
      <c r="Q75" s="4"/>
      <c r="R75" s="4"/>
    </row>
    <row r="76" spans="1:18">
      <c r="A76" s="40">
        <v>2010</v>
      </c>
      <c r="B76" s="16">
        <v>24424</v>
      </c>
      <c r="C76" s="16">
        <v>58538</v>
      </c>
      <c r="D76" s="16">
        <v>44937</v>
      </c>
      <c r="E76" s="16">
        <v>39705</v>
      </c>
      <c r="F76" s="4"/>
      <c r="G76" s="4"/>
      <c r="H76" s="4"/>
      <c r="I76" s="4"/>
      <c r="J76" s="4"/>
      <c r="K76" s="4"/>
      <c r="L76" s="4"/>
      <c r="M76" s="4"/>
      <c r="N76" s="4"/>
      <c r="O76" s="4"/>
      <c r="P76" s="4"/>
      <c r="Q76" s="4"/>
      <c r="R76" s="4"/>
    </row>
    <row r="77" spans="1:18">
      <c r="A77" s="40">
        <v>2011</v>
      </c>
      <c r="B77" s="16">
        <v>29616</v>
      </c>
      <c r="C77" s="16">
        <v>65462</v>
      </c>
      <c r="D77" s="16">
        <v>47942</v>
      </c>
      <c r="E77" s="16">
        <v>40156</v>
      </c>
      <c r="F77" s="4"/>
      <c r="G77" s="4"/>
      <c r="H77" s="4"/>
      <c r="I77" s="4"/>
      <c r="J77" s="4"/>
      <c r="K77" s="4"/>
      <c r="L77" s="4"/>
      <c r="M77" s="4"/>
      <c r="N77" s="4"/>
      <c r="O77" s="4"/>
      <c r="P77" s="4"/>
      <c r="Q77" s="4"/>
      <c r="R77" s="4"/>
    </row>
    <row r="78" spans="1:18">
      <c r="A78" s="40">
        <v>2012</v>
      </c>
      <c r="B78" s="16">
        <v>28581</v>
      </c>
      <c r="C78" s="16">
        <v>62170</v>
      </c>
      <c r="D78" s="16">
        <v>49258</v>
      </c>
      <c r="E78" s="16">
        <v>37772</v>
      </c>
      <c r="F78" s="4"/>
      <c r="G78" s="4"/>
      <c r="H78" s="4"/>
      <c r="I78" s="4"/>
      <c r="J78" s="4"/>
      <c r="K78" s="4"/>
      <c r="L78" s="4"/>
      <c r="M78" s="4"/>
      <c r="N78" s="4"/>
      <c r="O78" s="4"/>
      <c r="P78" s="4"/>
      <c r="Q78" s="4"/>
      <c r="R78" s="4"/>
    </row>
    <row r="79" spans="1:18">
      <c r="A79" s="40">
        <v>2013</v>
      </c>
      <c r="B79" s="16">
        <v>38257</v>
      </c>
      <c r="C79" s="16">
        <v>67258</v>
      </c>
      <c r="D79" s="16">
        <v>53241</v>
      </c>
      <c r="E79" s="16">
        <v>41333</v>
      </c>
      <c r="F79" s="4"/>
      <c r="G79" s="4"/>
      <c r="H79" s="4"/>
      <c r="I79" s="4"/>
      <c r="J79" s="4"/>
      <c r="K79" s="4"/>
      <c r="L79" s="4"/>
      <c r="M79" s="4"/>
      <c r="N79" s="4"/>
      <c r="O79" s="4"/>
      <c r="P79" s="4"/>
      <c r="Q79" s="4"/>
      <c r="R79" s="4"/>
    </row>
    <row r="80" spans="1:18">
      <c r="A80" s="40">
        <v>2014</v>
      </c>
      <c r="B80" s="16">
        <v>42548</v>
      </c>
      <c r="C80" s="16">
        <v>70847</v>
      </c>
      <c r="D80" s="16">
        <v>54361</v>
      </c>
      <c r="E80" s="16">
        <v>40927</v>
      </c>
      <c r="F80" s="4"/>
      <c r="G80" s="4"/>
      <c r="H80" s="4"/>
      <c r="I80" s="4"/>
      <c r="J80" s="4"/>
      <c r="K80" s="4"/>
      <c r="L80" s="4"/>
      <c r="M80" s="4"/>
      <c r="N80" s="4"/>
      <c r="O80" s="4"/>
      <c r="P80" s="4"/>
      <c r="Q80" s="4"/>
      <c r="R80" s="4"/>
    </row>
    <row r="81" spans="1:18">
      <c r="A81" s="40">
        <v>2015</v>
      </c>
      <c r="B81" s="16">
        <v>42759</v>
      </c>
      <c r="C81" s="16">
        <v>72774</v>
      </c>
      <c r="D81" s="16">
        <v>58029</v>
      </c>
      <c r="E81" s="16">
        <v>45065</v>
      </c>
      <c r="F81" s="4"/>
      <c r="G81" s="4"/>
      <c r="H81" s="4"/>
      <c r="I81" s="4"/>
      <c r="J81" s="4"/>
      <c r="K81" s="4"/>
      <c r="L81" s="4"/>
      <c r="M81" s="4"/>
      <c r="N81" s="4"/>
      <c r="O81" s="4"/>
      <c r="P81" s="4"/>
      <c r="Q81" s="4"/>
      <c r="R81" s="4"/>
    </row>
    <row r="82" spans="1:18">
      <c r="A82" s="40">
        <v>2016</v>
      </c>
      <c r="B82" s="16">
        <v>44006</v>
      </c>
      <c r="C82" s="16">
        <v>79369</v>
      </c>
      <c r="D82" s="16">
        <v>59883</v>
      </c>
      <c r="E82" s="16">
        <v>47407</v>
      </c>
      <c r="F82" s="4"/>
      <c r="G82" s="4"/>
      <c r="H82" s="4"/>
      <c r="I82" s="4"/>
      <c r="J82" s="4"/>
      <c r="K82" s="4"/>
      <c r="L82" s="4"/>
      <c r="M82" s="4"/>
      <c r="N82" s="4"/>
      <c r="O82" s="4"/>
      <c r="P82" s="4"/>
      <c r="Q82" s="4"/>
      <c r="R82" s="4"/>
    </row>
    <row r="83" spans="1:18">
      <c r="A83" s="40">
        <v>2017</v>
      </c>
      <c r="B83" s="16">
        <v>48804</v>
      </c>
      <c r="C83" s="16">
        <v>79324</v>
      </c>
      <c r="D83" s="16">
        <v>64600</v>
      </c>
      <c r="E83" s="16">
        <v>49145</v>
      </c>
      <c r="F83" s="4"/>
      <c r="G83" s="4"/>
      <c r="H83" s="4"/>
      <c r="I83" s="4"/>
      <c r="J83" s="4"/>
      <c r="K83" s="4"/>
      <c r="L83" s="4"/>
      <c r="M83" s="4"/>
      <c r="N83" s="4"/>
      <c r="O83" s="4"/>
      <c r="P83" s="4"/>
      <c r="Q83" s="4"/>
      <c r="R83" s="4"/>
    </row>
    <row r="84" spans="1:18">
      <c r="A84" s="434" t="s">
        <v>386</v>
      </c>
      <c r="B84" s="434"/>
      <c r="C84" s="434"/>
      <c r="D84" s="434"/>
      <c r="E84" s="434"/>
      <c r="F84" s="4"/>
      <c r="G84" s="4"/>
      <c r="H84" s="4"/>
      <c r="I84" s="4"/>
      <c r="J84" s="4"/>
      <c r="K84" s="4"/>
      <c r="L84" s="4"/>
      <c r="M84" s="4"/>
      <c r="N84" s="4"/>
      <c r="O84" s="4"/>
      <c r="P84" s="4"/>
      <c r="Q84" s="4"/>
      <c r="R84" s="4"/>
    </row>
    <row r="85" spans="1:18">
      <c r="A85" s="8"/>
      <c r="B85" s="4"/>
      <c r="C85" s="4"/>
      <c r="D85" s="4"/>
      <c r="E85" s="4"/>
      <c r="F85" s="4"/>
      <c r="G85" s="4"/>
      <c r="H85" s="4"/>
      <c r="I85" s="4"/>
      <c r="J85" s="4"/>
      <c r="K85" s="4"/>
      <c r="L85" s="4"/>
      <c r="M85" s="4"/>
      <c r="N85" s="4"/>
      <c r="O85" s="4"/>
      <c r="P85" s="4"/>
      <c r="Q85" s="4"/>
      <c r="R85" s="4"/>
    </row>
    <row r="86" spans="1:18">
      <c r="A86" s="4"/>
      <c r="B86" s="4"/>
      <c r="C86" s="4"/>
      <c r="D86" s="4"/>
      <c r="E86" s="4"/>
      <c r="F86" s="4"/>
      <c r="G86" s="4"/>
      <c r="H86" s="4"/>
      <c r="I86" s="4"/>
      <c r="J86" s="4"/>
      <c r="K86" s="4"/>
      <c r="L86" s="4"/>
      <c r="M86" s="4"/>
      <c r="N86" s="4"/>
      <c r="O86" s="4"/>
      <c r="P86" s="4"/>
      <c r="Q86" s="4"/>
      <c r="R86" s="4"/>
    </row>
    <row r="87" spans="1:18">
      <c r="A87" s="4"/>
      <c r="B87" s="8" t="s">
        <v>132</v>
      </c>
      <c r="C87" s="4"/>
      <c r="D87" s="4"/>
      <c r="E87" s="4"/>
      <c r="F87" s="4"/>
      <c r="G87" s="4"/>
      <c r="H87" s="4"/>
      <c r="I87" s="4"/>
      <c r="J87" s="4"/>
      <c r="K87" s="8" t="s">
        <v>99</v>
      </c>
      <c r="L87" s="4"/>
      <c r="M87" s="4"/>
      <c r="N87" s="4"/>
      <c r="O87" s="4"/>
      <c r="P87" s="4"/>
      <c r="Q87" s="4"/>
      <c r="R87" s="4"/>
    </row>
    <row r="88" spans="1:18">
      <c r="A88" s="4"/>
      <c r="B88" s="4">
        <v>2010</v>
      </c>
      <c r="C88" s="4">
        <v>2011</v>
      </c>
      <c r="D88" s="4">
        <v>2012</v>
      </c>
      <c r="E88" s="4">
        <v>2013</v>
      </c>
      <c r="F88" s="4">
        <v>2014</v>
      </c>
      <c r="G88" s="4">
        <v>2015</v>
      </c>
      <c r="H88" s="4">
        <v>2016</v>
      </c>
      <c r="I88" s="4">
        <v>2017</v>
      </c>
      <c r="J88" s="4"/>
      <c r="K88" s="4">
        <v>2010</v>
      </c>
      <c r="L88" s="4">
        <v>2011</v>
      </c>
      <c r="M88" s="4">
        <v>2012</v>
      </c>
      <c r="N88" s="4">
        <v>2013</v>
      </c>
      <c r="O88" s="4">
        <v>2014</v>
      </c>
      <c r="P88" s="4">
        <v>2015</v>
      </c>
      <c r="Q88" s="4">
        <v>2016</v>
      </c>
      <c r="R88" s="4">
        <v>2017</v>
      </c>
    </row>
    <row r="89" spans="1:18">
      <c r="A89" s="4" t="s">
        <v>168</v>
      </c>
      <c r="B89" s="4">
        <v>24424</v>
      </c>
      <c r="C89" s="4">
        <v>29616</v>
      </c>
      <c r="D89" s="4">
        <v>28581</v>
      </c>
      <c r="E89" s="4">
        <v>38257</v>
      </c>
      <c r="F89" s="4">
        <v>42548</v>
      </c>
      <c r="G89" s="4">
        <v>42759</v>
      </c>
      <c r="H89" s="4">
        <v>44006</v>
      </c>
      <c r="I89" s="9">
        <v>48804</v>
      </c>
      <c r="J89" s="4"/>
      <c r="K89" s="4">
        <v>44937</v>
      </c>
      <c r="L89" s="4">
        <v>47942</v>
      </c>
      <c r="M89" s="4">
        <v>49258</v>
      </c>
      <c r="N89" s="4">
        <v>53241</v>
      </c>
      <c r="O89" s="4">
        <v>54361</v>
      </c>
      <c r="P89" s="4">
        <v>58029</v>
      </c>
      <c r="Q89" s="4">
        <v>59883</v>
      </c>
      <c r="R89" s="9">
        <v>64600</v>
      </c>
    </row>
    <row r="90" spans="1:18">
      <c r="A90" s="4" t="s">
        <v>113</v>
      </c>
      <c r="B90" s="4">
        <v>58538</v>
      </c>
      <c r="C90" s="4">
        <v>65462</v>
      </c>
      <c r="D90" s="4">
        <v>62170</v>
      </c>
      <c r="E90" s="4">
        <v>67258</v>
      </c>
      <c r="F90" s="4">
        <v>70847</v>
      </c>
      <c r="G90" s="4">
        <v>72774</v>
      </c>
      <c r="H90" s="4">
        <v>79369</v>
      </c>
      <c r="I90" s="9">
        <v>79324</v>
      </c>
      <c r="J90" s="4"/>
      <c r="K90" s="4">
        <v>39705</v>
      </c>
      <c r="L90" s="4">
        <v>40156</v>
      </c>
      <c r="M90" s="4">
        <v>37772</v>
      </c>
      <c r="N90" s="4">
        <v>41333</v>
      </c>
      <c r="O90" s="4">
        <v>40927</v>
      </c>
      <c r="P90" s="4">
        <v>45065</v>
      </c>
      <c r="Q90" s="4">
        <v>47407</v>
      </c>
      <c r="R90" s="9">
        <v>49145</v>
      </c>
    </row>
    <row r="91" spans="1:18">
      <c r="A91" s="4"/>
      <c r="B91" s="4"/>
      <c r="C91" s="4"/>
      <c r="D91" s="4"/>
      <c r="E91" s="4"/>
      <c r="F91" s="4"/>
      <c r="G91" s="4"/>
      <c r="H91" s="4"/>
      <c r="I91" s="4"/>
      <c r="J91" s="4"/>
      <c r="K91" s="4"/>
      <c r="L91" s="4"/>
      <c r="M91" s="4"/>
      <c r="N91" s="4"/>
      <c r="O91" s="4"/>
      <c r="P91" s="4"/>
      <c r="Q91" s="4"/>
      <c r="R91" s="4"/>
    </row>
    <row r="92" spans="1:18">
      <c r="A92" s="4"/>
      <c r="B92" s="4"/>
      <c r="C92" s="4"/>
      <c r="D92" s="4"/>
      <c r="E92" s="4"/>
      <c r="F92" s="4"/>
      <c r="G92" s="4"/>
      <c r="H92" s="4"/>
      <c r="I92" s="4"/>
      <c r="J92" s="4"/>
      <c r="K92" s="4"/>
      <c r="L92" s="4"/>
      <c r="M92" s="4"/>
      <c r="N92" s="4"/>
      <c r="O92" s="4"/>
      <c r="P92" s="4"/>
      <c r="Q92" s="4"/>
      <c r="R92" s="4"/>
    </row>
    <row r="93" spans="1:18">
      <c r="A93" s="4"/>
      <c r="B93" s="4"/>
      <c r="C93" s="4"/>
      <c r="D93" s="4"/>
      <c r="E93" s="4"/>
      <c r="F93" s="4"/>
      <c r="G93" s="4"/>
      <c r="H93" s="4"/>
      <c r="I93" s="4"/>
      <c r="J93" s="4"/>
      <c r="K93" s="4"/>
      <c r="L93" s="4"/>
      <c r="M93" s="4"/>
      <c r="N93" s="4"/>
      <c r="O93" s="4"/>
      <c r="P93" s="4"/>
      <c r="Q93" s="4"/>
      <c r="R93" s="4"/>
    </row>
    <row r="94" spans="1:18" ht="35.25" customHeight="1">
      <c r="A94" s="532" t="s">
        <v>392</v>
      </c>
      <c r="B94" s="532"/>
      <c r="C94" s="532"/>
      <c r="D94" s="4"/>
      <c r="E94" s="4"/>
      <c r="F94" s="4"/>
      <c r="G94" s="4"/>
      <c r="H94" s="4"/>
      <c r="I94" s="4"/>
      <c r="J94" s="4"/>
      <c r="K94" s="4"/>
      <c r="L94" s="4"/>
      <c r="M94" s="4"/>
      <c r="N94" s="4"/>
      <c r="O94" s="4"/>
      <c r="P94" s="4"/>
      <c r="Q94" s="4"/>
      <c r="R94" s="4"/>
    </row>
    <row r="95" spans="1:18">
      <c r="A95" s="40"/>
      <c r="B95" s="50" t="s">
        <v>132</v>
      </c>
      <c r="C95" s="50" t="s">
        <v>99</v>
      </c>
      <c r="D95" s="4"/>
      <c r="E95" s="4"/>
      <c r="F95" s="4"/>
      <c r="G95" s="4"/>
      <c r="H95" s="4"/>
      <c r="I95" s="4"/>
      <c r="J95" s="4"/>
      <c r="K95" s="4"/>
      <c r="L95" s="4"/>
      <c r="M95" s="4"/>
      <c r="N95" s="4"/>
      <c r="O95" s="4"/>
      <c r="P95" s="4"/>
      <c r="Q95" s="4"/>
      <c r="R95" s="4"/>
    </row>
    <row r="96" spans="1:18">
      <c r="A96" s="40">
        <v>2010</v>
      </c>
      <c r="B96" s="16">
        <v>452174</v>
      </c>
      <c r="C96" s="16">
        <v>291181</v>
      </c>
      <c r="D96" s="4"/>
      <c r="E96" s="4"/>
      <c r="F96" s="4"/>
      <c r="G96" s="4"/>
      <c r="H96" s="4"/>
      <c r="I96" s="4"/>
      <c r="J96" s="4"/>
      <c r="K96" s="4"/>
      <c r="L96" s="4"/>
      <c r="M96" s="4"/>
      <c r="N96" s="4"/>
      <c r="O96" s="4"/>
      <c r="P96" s="4"/>
      <c r="Q96" s="4"/>
      <c r="R96" s="4"/>
    </row>
    <row r="97" spans="1:7">
      <c r="A97" s="40">
        <v>2011</v>
      </c>
      <c r="B97" s="16">
        <v>448671</v>
      </c>
      <c r="C97" s="16">
        <v>290480</v>
      </c>
      <c r="D97" s="4"/>
      <c r="E97" s="4"/>
      <c r="F97" s="4"/>
      <c r="G97" s="4"/>
    </row>
    <row r="98" spans="1:7">
      <c r="A98" s="40">
        <v>2012</v>
      </c>
      <c r="B98" s="16">
        <v>429017</v>
      </c>
      <c r="C98" s="16">
        <v>295755</v>
      </c>
      <c r="D98" s="4"/>
      <c r="E98" s="4"/>
      <c r="F98" s="4"/>
      <c r="G98" s="4"/>
    </row>
    <row r="99" spans="1:7">
      <c r="A99" s="40">
        <v>2013</v>
      </c>
      <c r="B99" s="16">
        <v>435064</v>
      </c>
      <c r="C99" s="16">
        <v>323068</v>
      </c>
      <c r="D99" s="4"/>
      <c r="E99" s="4"/>
      <c r="F99" s="4"/>
      <c r="G99" s="4"/>
    </row>
    <row r="100" spans="1:7">
      <c r="A100" s="40">
        <v>2014</v>
      </c>
      <c r="B100" s="16">
        <v>449112</v>
      </c>
      <c r="C100" s="16">
        <v>338552</v>
      </c>
      <c r="D100" s="4"/>
      <c r="E100" s="4"/>
      <c r="F100" s="4"/>
      <c r="G100" s="4"/>
    </row>
    <row r="101" spans="1:7">
      <c r="A101" s="40">
        <v>2015</v>
      </c>
      <c r="B101" s="16">
        <v>468117</v>
      </c>
      <c r="C101" s="16">
        <v>362898</v>
      </c>
      <c r="D101" s="4"/>
      <c r="E101" s="4"/>
      <c r="F101" s="4"/>
      <c r="G101" s="4"/>
    </row>
    <row r="102" spans="1:7">
      <c r="A102" s="40">
        <v>2016</v>
      </c>
      <c r="B102" s="16">
        <v>497860</v>
      </c>
      <c r="C102" s="16">
        <v>385896</v>
      </c>
      <c r="D102" s="4"/>
      <c r="E102" s="4"/>
      <c r="F102" s="4"/>
      <c r="G102" s="4"/>
    </row>
    <row r="103" spans="1:7">
      <c r="A103" s="40">
        <v>2017</v>
      </c>
      <c r="B103" s="16">
        <v>504013</v>
      </c>
      <c r="C103" s="16">
        <v>384566</v>
      </c>
      <c r="D103" s="4"/>
      <c r="E103" s="4"/>
      <c r="F103" s="4"/>
      <c r="G103" s="4"/>
    </row>
    <row r="104" spans="1:7">
      <c r="A104" s="434" t="s">
        <v>386</v>
      </c>
      <c r="B104" s="434"/>
      <c r="C104" s="434"/>
      <c r="D104" s="4"/>
      <c r="E104" s="4"/>
      <c r="F104" s="4"/>
      <c r="G104" s="4"/>
    </row>
  </sheetData>
  <mergeCells count="21">
    <mergeCell ref="A1:C1"/>
    <mergeCell ref="A11:C11"/>
    <mergeCell ref="A16:C16"/>
    <mergeCell ref="A26:C26"/>
    <mergeCell ref="A29:G29"/>
    <mergeCell ref="A30:A31"/>
    <mergeCell ref="B30:D30"/>
    <mergeCell ref="E30:G30"/>
    <mergeCell ref="A40:G40"/>
    <mergeCell ref="A52:E52"/>
    <mergeCell ref="A53:A54"/>
    <mergeCell ref="B53:C53"/>
    <mergeCell ref="D53:E53"/>
    <mergeCell ref="A63:E63"/>
    <mergeCell ref="A73:E73"/>
    <mergeCell ref="A104:C104"/>
    <mergeCell ref="A74:A75"/>
    <mergeCell ref="B74:C74"/>
    <mergeCell ref="D74:E74"/>
    <mergeCell ref="A84:E84"/>
    <mergeCell ref="A94:C94"/>
  </mergeCells>
  <pageMargins left="0.74791666666666701" right="0.74791666666666701" top="1.2993055555555599" bottom="1.2993055555555599" header="0.51180555555555496" footer="0.51180555555555496"/>
  <pageSetup paperSize="0" scale="0" firstPageNumber="0" pageOrder="overThenDown" orientation="portrait" usePrinterDefaults="0" horizontalDpi="0" verticalDpi="0" copies="0"/>
  <rowBreaks count="3" manualBreakCount="3">
    <brk id="27" max="16383" man="1"/>
    <brk id="65" max="16383" man="1"/>
    <brk id="107" max="16383" man="1"/>
  </rowBreaks>
  <colBreaks count="1" manualBreakCount="1">
    <brk id="14" max="1048575" man="1"/>
  </colBreaks>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T42"/>
  <sheetViews>
    <sheetView zoomScaleNormal="100" workbookViewId="0">
      <selection activeCell="V14" sqref="V14"/>
    </sheetView>
  </sheetViews>
  <sheetFormatPr baseColWidth="10" defaultColWidth="8.75" defaultRowHeight="14.25"/>
  <cols>
    <col min="1" max="1" width="47.5"/>
    <col min="2" max="19" width="4.75"/>
    <col min="20" max="20" width="9.5"/>
    <col min="21" max="1025" width="11.25"/>
  </cols>
  <sheetData>
    <row r="1" spans="1:20">
      <c r="A1" s="533" t="s">
        <v>393</v>
      </c>
      <c r="B1" s="533"/>
      <c r="C1" s="533"/>
      <c r="D1" s="533"/>
      <c r="E1" s="533"/>
      <c r="F1" s="533"/>
      <c r="G1" s="533"/>
      <c r="H1" s="533"/>
      <c r="I1" s="533"/>
      <c r="J1" s="533"/>
      <c r="K1" s="533"/>
      <c r="L1" s="533"/>
      <c r="M1" s="533"/>
      <c r="N1" s="533"/>
      <c r="O1" s="533"/>
      <c r="P1" s="533"/>
      <c r="Q1" s="533"/>
      <c r="R1" s="533"/>
      <c r="T1" s="4"/>
    </row>
    <row r="2" spans="1:20">
      <c r="A2" s="59"/>
      <c r="B2" s="60">
        <v>2000</v>
      </c>
      <c r="C2" s="60">
        <v>2001</v>
      </c>
      <c r="D2" s="60">
        <v>2002</v>
      </c>
      <c r="E2" s="60">
        <v>2003</v>
      </c>
      <c r="F2" s="60">
        <v>2004</v>
      </c>
      <c r="G2" s="60">
        <v>2005</v>
      </c>
      <c r="H2" s="60">
        <v>2006</v>
      </c>
      <c r="I2" s="60">
        <v>2007</v>
      </c>
      <c r="J2" s="60">
        <v>2008</v>
      </c>
      <c r="K2" s="60">
        <v>2009</v>
      </c>
      <c r="L2" s="60">
        <v>2010</v>
      </c>
      <c r="M2" s="60">
        <v>2011</v>
      </c>
      <c r="N2" s="60">
        <v>2012</v>
      </c>
      <c r="O2" s="60">
        <v>2013</v>
      </c>
      <c r="P2" s="60">
        <v>2014</v>
      </c>
      <c r="Q2" s="60">
        <v>2015</v>
      </c>
      <c r="R2" s="60">
        <v>2016</v>
      </c>
      <c r="T2" s="61" t="s">
        <v>394</v>
      </c>
    </row>
    <row r="3" spans="1:20">
      <c r="A3" s="3" t="s">
        <v>211</v>
      </c>
      <c r="B3" s="62">
        <v>63.5</v>
      </c>
      <c r="C3" s="62">
        <v>42.8</v>
      </c>
      <c r="D3" s="62">
        <v>51.6</v>
      </c>
      <c r="E3" s="62">
        <v>40</v>
      </c>
      <c r="F3" s="62">
        <v>46.9</v>
      </c>
      <c r="G3" s="62">
        <v>35.700000000000003</v>
      </c>
      <c r="H3" s="62">
        <v>45.6</v>
      </c>
      <c r="I3" s="62">
        <v>45.6</v>
      </c>
      <c r="J3" s="62">
        <v>41.4</v>
      </c>
      <c r="K3" s="62">
        <v>61</v>
      </c>
      <c r="L3" s="62">
        <v>44.1</v>
      </c>
      <c r="M3" s="62">
        <v>67.8</v>
      </c>
      <c r="N3" s="62">
        <v>45.2</v>
      </c>
      <c r="O3" s="62">
        <v>55.8</v>
      </c>
      <c r="P3" s="62">
        <v>52.7</v>
      </c>
      <c r="Q3" s="62">
        <v>73.5</v>
      </c>
      <c r="R3" s="62">
        <v>65.5</v>
      </c>
      <c r="T3" s="63">
        <f t="shared" ref="T3:T20" si="0">AVERAGE(B3:R3)</f>
        <v>51.688235294117646</v>
      </c>
    </row>
    <row r="4" spans="1:20">
      <c r="A4" s="3" t="s">
        <v>220</v>
      </c>
      <c r="B4" s="62">
        <v>50.2</v>
      </c>
      <c r="C4" s="62">
        <v>40.4</v>
      </c>
      <c r="D4" s="62">
        <v>44.1</v>
      </c>
      <c r="E4" s="62">
        <v>46.4</v>
      </c>
      <c r="F4" s="62">
        <v>47.7</v>
      </c>
      <c r="G4" s="62">
        <v>43.4</v>
      </c>
      <c r="H4" s="62">
        <v>48.4</v>
      </c>
      <c r="I4" s="62">
        <v>41.1</v>
      </c>
      <c r="J4" s="62">
        <v>40.700000000000003</v>
      </c>
      <c r="K4" s="62">
        <v>38.200000000000003</v>
      </c>
      <c r="L4" s="62">
        <v>42.2</v>
      </c>
      <c r="M4" s="62">
        <v>45.9</v>
      </c>
      <c r="N4" s="62">
        <v>40.6</v>
      </c>
      <c r="O4" s="62">
        <v>43.8</v>
      </c>
      <c r="P4" s="62">
        <v>34.299999999999997</v>
      </c>
      <c r="Q4" s="62">
        <v>53</v>
      </c>
      <c r="R4" s="62">
        <v>65.599999999999994</v>
      </c>
      <c r="T4" s="63">
        <f t="shared" si="0"/>
        <v>45.058823529411761</v>
      </c>
    </row>
    <row r="5" spans="1:20">
      <c r="A5" s="3" t="s">
        <v>210</v>
      </c>
      <c r="B5" s="62">
        <v>38</v>
      </c>
      <c r="C5" s="62">
        <v>26</v>
      </c>
      <c r="D5" s="62">
        <v>35.4</v>
      </c>
      <c r="E5" s="62">
        <v>38.1</v>
      </c>
      <c r="F5" s="62">
        <v>47.2</v>
      </c>
      <c r="G5" s="62">
        <v>46.3</v>
      </c>
      <c r="H5" s="62">
        <v>44.4</v>
      </c>
      <c r="I5" s="62">
        <v>48.6</v>
      </c>
      <c r="J5" s="62">
        <v>45.4</v>
      </c>
      <c r="K5" s="62">
        <v>41.3</v>
      </c>
      <c r="L5" s="62">
        <v>37</v>
      </c>
      <c r="M5" s="62">
        <v>46.3</v>
      </c>
      <c r="N5" s="62">
        <v>44.6</v>
      </c>
      <c r="O5" s="62">
        <v>44</v>
      </c>
      <c r="P5" s="62">
        <v>48</v>
      </c>
      <c r="Q5" s="62">
        <v>42.8</v>
      </c>
      <c r="R5" s="62">
        <v>46.2</v>
      </c>
      <c r="T5" s="63">
        <f t="shared" si="0"/>
        <v>42.329411764705881</v>
      </c>
    </row>
    <row r="6" spans="1:20">
      <c r="A6" s="3" t="s">
        <v>209</v>
      </c>
      <c r="B6" s="62">
        <v>3.8</v>
      </c>
      <c r="C6" s="62">
        <v>3.7</v>
      </c>
      <c r="D6" s="62">
        <v>3.6</v>
      </c>
      <c r="E6" s="62">
        <v>7</v>
      </c>
      <c r="F6" s="62">
        <v>20.399999999999999</v>
      </c>
      <c r="G6" s="62">
        <v>30</v>
      </c>
      <c r="H6" s="62">
        <v>35.5</v>
      </c>
      <c r="I6" s="62">
        <v>74.2</v>
      </c>
      <c r="J6" s="62">
        <v>37.5</v>
      </c>
      <c r="K6" s="62">
        <v>56.3</v>
      </c>
      <c r="L6" s="62">
        <v>43.8</v>
      </c>
      <c r="M6" s="62">
        <v>62.5</v>
      </c>
      <c r="N6" s="62">
        <v>40.200000000000003</v>
      </c>
      <c r="O6" s="62">
        <v>55.9</v>
      </c>
      <c r="P6" s="62">
        <v>56.4</v>
      </c>
      <c r="Q6" s="62">
        <v>78.900000000000006</v>
      </c>
      <c r="R6" s="62">
        <v>51.6</v>
      </c>
      <c r="T6" s="63">
        <f t="shared" si="0"/>
        <v>38.9</v>
      </c>
    </row>
    <row r="7" spans="1:20">
      <c r="A7" s="3" t="s">
        <v>230</v>
      </c>
      <c r="B7" s="62">
        <v>40.6</v>
      </c>
      <c r="C7" s="62">
        <v>44.9</v>
      </c>
      <c r="D7" s="62">
        <v>36.9</v>
      </c>
      <c r="E7" s="62">
        <v>39.6</v>
      </c>
      <c r="F7" s="62">
        <v>35.5</v>
      </c>
      <c r="G7" s="62">
        <v>45.7</v>
      </c>
      <c r="H7" s="62">
        <v>39</v>
      </c>
      <c r="I7" s="62">
        <v>44.3</v>
      </c>
      <c r="J7" s="62">
        <v>44.7</v>
      </c>
      <c r="K7" s="62">
        <v>33.299999999999997</v>
      </c>
      <c r="L7" s="62">
        <v>35.4</v>
      </c>
      <c r="M7" s="62">
        <v>34.299999999999997</v>
      </c>
      <c r="N7" s="62">
        <v>26.4</v>
      </c>
      <c r="O7" s="62">
        <v>32.6</v>
      </c>
      <c r="P7" s="62">
        <v>33.700000000000003</v>
      </c>
      <c r="Q7" s="62">
        <v>41.4</v>
      </c>
      <c r="R7" s="62">
        <v>46.7</v>
      </c>
      <c r="T7" s="63">
        <f t="shared" si="0"/>
        <v>38.529411764705884</v>
      </c>
    </row>
    <row r="8" spans="1:20">
      <c r="A8" s="3" t="s">
        <v>212</v>
      </c>
      <c r="B8" s="62">
        <v>27.2</v>
      </c>
      <c r="C8" s="62">
        <v>30.2</v>
      </c>
      <c r="D8" s="62">
        <v>35.5</v>
      </c>
      <c r="E8" s="62">
        <v>29.3</v>
      </c>
      <c r="F8" s="62">
        <v>30.5</v>
      </c>
      <c r="G8" s="62">
        <v>36.700000000000003</v>
      </c>
      <c r="H8" s="62">
        <v>36.700000000000003</v>
      </c>
      <c r="I8" s="62">
        <v>34</v>
      </c>
      <c r="J8" s="62">
        <v>39.1</v>
      </c>
      <c r="K8" s="62">
        <v>34</v>
      </c>
      <c r="L8" s="62">
        <v>40.200000000000003</v>
      </c>
      <c r="M8" s="62">
        <v>41.4</v>
      </c>
      <c r="N8" s="62">
        <v>51.1</v>
      </c>
      <c r="O8" s="62">
        <v>52.8</v>
      </c>
      <c r="P8" s="62">
        <v>48.5</v>
      </c>
      <c r="Q8" s="62">
        <v>42.5</v>
      </c>
      <c r="R8" s="62">
        <v>42.2</v>
      </c>
      <c r="T8" s="63">
        <f t="shared" si="0"/>
        <v>38.347058823529409</v>
      </c>
    </row>
    <row r="9" spans="1:20" s="4" customFormat="1" ht="11.25">
      <c r="A9" s="64" t="s">
        <v>222</v>
      </c>
      <c r="B9" s="65">
        <v>36.799999999999997</v>
      </c>
      <c r="C9" s="65">
        <v>13.7</v>
      </c>
      <c r="D9" s="65">
        <v>36</v>
      </c>
      <c r="E9" s="65">
        <v>33.799999999999997</v>
      </c>
      <c r="F9" s="65">
        <v>46.1</v>
      </c>
      <c r="G9" s="65">
        <v>46.9</v>
      </c>
      <c r="H9" s="65">
        <v>42</v>
      </c>
      <c r="I9" s="65">
        <v>32</v>
      </c>
      <c r="J9" s="65">
        <v>38.299999999999997</v>
      </c>
      <c r="K9" s="65">
        <v>32.700000000000003</v>
      </c>
      <c r="L9" s="65">
        <v>30.6</v>
      </c>
      <c r="M9" s="65">
        <v>33.299999999999997</v>
      </c>
      <c r="N9" s="65">
        <v>37.5</v>
      </c>
      <c r="O9" s="65">
        <v>35.1</v>
      </c>
      <c r="P9" s="65">
        <v>47.1</v>
      </c>
      <c r="Q9" s="65">
        <v>38</v>
      </c>
      <c r="R9" s="65">
        <v>40</v>
      </c>
      <c r="T9" s="66">
        <f t="shared" si="0"/>
        <v>36.464705882352945</v>
      </c>
    </row>
    <row r="10" spans="1:20">
      <c r="A10" s="3" t="s">
        <v>207</v>
      </c>
      <c r="B10" s="62">
        <v>38.5</v>
      </c>
      <c r="C10" s="62">
        <v>37.799999999999997</v>
      </c>
      <c r="D10" s="62">
        <v>35.1</v>
      </c>
      <c r="E10" s="62">
        <v>27.7</v>
      </c>
      <c r="F10" s="62">
        <v>41</v>
      </c>
      <c r="G10" s="62">
        <v>37.299999999999997</v>
      </c>
      <c r="H10" s="62">
        <v>41.7</v>
      </c>
      <c r="I10" s="62">
        <v>26.2</v>
      </c>
      <c r="J10" s="62">
        <v>22.6</v>
      </c>
      <c r="K10" s="62">
        <v>31.7</v>
      </c>
      <c r="L10" s="62">
        <v>28.1</v>
      </c>
      <c r="M10" s="62">
        <v>32.799999999999997</v>
      </c>
      <c r="N10" s="62">
        <v>18.600000000000001</v>
      </c>
      <c r="O10" s="62">
        <v>24.8</v>
      </c>
      <c r="P10" s="62">
        <v>45.3</v>
      </c>
      <c r="Q10" s="62">
        <v>54.6</v>
      </c>
      <c r="R10" s="62">
        <v>60.9</v>
      </c>
      <c r="T10" s="63">
        <f t="shared" si="0"/>
        <v>35.570588235294117</v>
      </c>
    </row>
    <row r="11" spans="1:20">
      <c r="A11" s="3" t="s">
        <v>216</v>
      </c>
      <c r="B11" s="62">
        <v>37</v>
      </c>
      <c r="C11" s="62">
        <v>35.9</v>
      </c>
      <c r="D11" s="62">
        <v>35.4</v>
      </c>
      <c r="E11" s="62">
        <v>36</v>
      </c>
      <c r="F11" s="62">
        <v>36.5</v>
      </c>
      <c r="G11" s="62">
        <v>36.200000000000003</v>
      </c>
      <c r="H11" s="62">
        <v>31.8</v>
      </c>
      <c r="I11" s="62">
        <v>37.200000000000003</v>
      </c>
      <c r="J11" s="62">
        <v>33.200000000000003</v>
      </c>
      <c r="K11" s="62">
        <v>32.200000000000003</v>
      </c>
      <c r="L11" s="62">
        <v>30.1</v>
      </c>
      <c r="M11" s="62">
        <v>32.4</v>
      </c>
      <c r="N11" s="62">
        <v>34.700000000000003</v>
      </c>
      <c r="O11" s="62">
        <v>33.4</v>
      </c>
      <c r="P11" s="62">
        <v>35</v>
      </c>
      <c r="Q11" s="62">
        <v>41.4</v>
      </c>
      <c r="R11" s="62">
        <v>38.6</v>
      </c>
      <c r="T11" s="63">
        <f t="shared" si="0"/>
        <v>35.117647058823529</v>
      </c>
    </row>
    <row r="12" spans="1:20">
      <c r="A12" s="64" t="s">
        <v>218</v>
      </c>
      <c r="B12" s="65">
        <v>33.9</v>
      </c>
      <c r="C12" s="65">
        <v>32.5</v>
      </c>
      <c r="D12" s="65">
        <v>33.700000000000003</v>
      </c>
      <c r="E12" s="65">
        <v>33.799999999999997</v>
      </c>
      <c r="F12" s="65">
        <v>34.6</v>
      </c>
      <c r="G12" s="65">
        <v>35.1</v>
      </c>
      <c r="H12" s="65">
        <v>33.799999999999997</v>
      </c>
      <c r="I12" s="65">
        <v>34.299999999999997</v>
      </c>
      <c r="J12" s="65">
        <v>34.200000000000003</v>
      </c>
      <c r="K12" s="65">
        <v>34.4</v>
      </c>
      <c r="L12" s="65">
        <v>31.9</v>
      </c>
      <c r="M12" s="65">
        <v>35.299999999999997</v>
      </c>
      <c r="N12" s="65">
        <v>34.799999999999997</v>
      </c>
      <c r="O12" s="65">
        <v>35.1</v>
      </c>
      <c r="P12" s="65">
        <v>36</v>
      </c>
      <c r="Q12" s="65">
        <v>39.700000000000003</v>
      </c>
      <c r="R12" s="65">
        <v>43.4</v>
      </c>
      <c r="T12" s="63">
        <f t="shared" si="0"/>
        <v>35.088235294117645</v>
      </c>
    </row>
    <row r="13" spans="1:20">
      <c r="A13" s="3" t="s">
        <v>214</v>
      </c>
      <c r="B13" s="62">
        <v>30.3</v>
      </c>
      <c r="C13" s="62">
        <v>23.5</v>
      </c>
      <c r="D13" s="62">
        <v>22.8</v>
      </c>
      <c r="E13" s="62">
        <v>34.700000000000003</v>
      </c>
      <c r="F13" s="62">
        <v>37.799999999999997</v>
      </c>
      <c r="G13" s="62">
        <v>28.4</v>
      </c>
      <c r="H13" s="62">
        <v>30.7</v>
      </c>
      <c r="I13" s="62">
        <v>41.7</v>
      </c>
      <c r="J13" s="62">
        <v>37.1</v>
      </c>
      <c r="K13" s="62">
        <v>35.9</v>
      </c>
      <c r="L13" s="62">
        <v>30.8</v>
      </c>
      <c r="M13" s="62">
        <v>38.799999999999997</v>
      </c>
      <c r="N13" s="62">
        <v>36.6</v>
      </c>
      <c r="O13" s="62">
        <v>36.700000000000003</v>
      </c>
      <c r="P13" s="62">
        <v>34.1</v>
      </c>
      <c r="Q13" s="62">
        <v>44.3</v>
      </c>
      <c r="R13" s="62">
        <v>52.1</v>
      </c>
      <c r="T13" s="63">
        <f t="shared" si="0"/>
        <v>35.076470588235296</v>
      </c>
    </row>
    <row r="14" spans="1:20">
      <c r="A14" s="3" t="s">
        <v>223</v>
      </c>
      <c r="B14" s="62">
        <v>36.299999999999997</v>
      </c>
      <c r="C14" s="62">
        <v>32.200000000000003</v>
      </c>
      <c r="D14" s="62">
        <v>33.799999999999997</v>
      </c>
      <c r="E14" s="62">
        <v>33.200000000000003</v>
      </c>
      <c r="F14" s="62">
        <v>31.5</v>
      </c>
      <c r="G14" s="62">
        <v>35.9</v>
      </c>
      <c r="H14" s="62">
        <v>34.799999999999997</v>
      </c>
      <c r="I14" s="62">
        <v>34.200000000000003</v>
      </c>
      <c r="J14" s="62">
        <v>33.200000000000003</v>
      </c>
      <c r="K14" s="62">
        <v>34.9</v>
      </c>
      <c r="L14" s="62">
        <v>35.799999999999997</v>
      </c>
      <c r="M14" s="62">
        <v>33.1</v>
      </c>
      <c r="N14" s="62">
        <v>36.299999999999997</v>
      </c>
      <c r="O14" s="62">
        <v>34.5</v>
      </c>
      <c r="P14" s="62">
        <v>36.9</v>
      </c>
      <c r="Q14" s="62">
        <v>35.1</v>
      </c>
      <c r="R14" s="62">
        <v>35</v>
      </c>
      <c r="T14" s="63">
        <f t="shared" si="0"/>
        <v>34.511764705882356</v>
      </c>
    </row>
    <row r="15" spans="1:20">
      <c r="A15" s="3" t="s">
        <v>215</v>
      </c>
      <c r="B15" s="62">
        <v>27.3</v>
      </c>
      <c r="C15" s="62">
        <v>32.6</v>
      </c>
      <c r="D15" s="62">
        <v>32</v>
      </c>
      <c r="E15" s="62">
        <v>32.6</v>
      </c>
      <c r="F15" s="62">
        <v>33.200000000000003</v>
      </c>
      <c r="G15" s="62">
        <v>33</v>
      </c>
      <c r="H15" s="62">
        <v>32.5</v>
      </c>
      <c r="I15" s="62">
        <v>30.4</v>
      </c>
      <c r="J15" s="62">
        <v>33.9</v>
      </c>
      <c r="K15" s="62">
        <v>35.200000000000003</v>
      </c>
      <c r="L15" s="62">
        <v>31.2</v>
      </c>
      <c r="M15" s="62">
        <v>36.6</v>
      </c>
      <c r="N15" s="62">
        <v>36.1</v>
      </c>
      <c r="O15" s="62">
        <v>35.200000000000003</v>
      </c>
      <c r="P15" s="62">
        <v>37.5</v>
      </c>
      <c r="Q15" s="62">
        <v>38.5</v>
      </c>
      <c r="R15" s="62">
        <v>47.1</v>
      </c>
      <c r="T15" s="63">
        <f t="shared" si="0"/>
        <v>34.405882352941177</v>
      </c>
    </row>
    <row r="16" spans="1:20">
      <c r="A16" s="3" t="s">
        <v>221</v>
      </c>
      <c r="B16" s="62">
        <v>40.6</v>
      </c>
      <c r="C16" s="62">
        <v>39.1</v>
      </c>
      <c r="D16" s="62">
        <v>35.700000000000003</v>
      </c>
      <c r="E16" s="62">
        <v>35.9</v>
      </c>
      <c r="F16" s="62">
        <v>38</v>
      </c>
      <c r="G16" s="62">
        <v>36.700000000000003</v>
      </c>
      <c r="H16" s="62">
        <v>30.3</v>
      </c>
      <c r="I16" s="62">
        <v>33</v>
      </c>
      <c r="J16" s="62">
        <v>31.4</v>
      </c>
      <c r="K16" s="62">
        <v>35.4</v>
      </c>
      <c r="L16" s="62">
        <v>26.8</v>
      </c>
      <c r="M16" s="62">
        <v>31.6</v>
      </c>
      <c r="N16" s="62">
        <v>30.1</v>
      </c>
      <c r="O16" s="62">
        <v>27.4</v>
      </c>
      <c r="P16" s="62">
        <v>29</v>
      </c>
      <c r="Q16" s="62">
        <v>34.1</v>
      </c>
      <c r="R16" s="62">
        <v>41.9</v>
      </c>
      <c r="T16" s="63">
        <f t="shared" si="0"/>
        <v>33.941176470588232</v>
      </c>
    </row>
    <row r="17" spans="1:20">
      <c r="A17" s="3" t="s">
        <v>213</v>
      </c>
      <c r="B17" s="62">
        <v>34.700000000000003</v>
      </c>
      <c r="C17" s="62">
        <v>26</v>
      </c>
      <c r="D17" s="62">
        <v>36.9</v>
      </c>
      <c r="E17" s="62">
        <v>33.4</v>
      </c>
      <c r="F17" s="62">
        <v>28.7</v>
      </c>
      <c r="G17" s="62">
        <v>29</v>
      </c>
      <c r="H17" s="62">
        <v>33.200000000000003</v>
      </c>
      <c r="I17" s="62">
        <v>29.2</v>
      </c>
      <c r="J17" s="62">
        <v>32</v>
      </c>
      <c r="K17" s="62">
        <v>30.4</v>
      </c>
      <c r="L17" s="62">
        <v>30.4</v>
      </c>
      <c r="M17" s="62">
        <v>31.2</v>
      </c>
      <c r="N17" s="62">
        <v>36</v>
      </c>
      <c r="O17" s="62">
        <v>35.1</v>
      </c>
      <c r="P17" s="62">
        <v>33.1</v>
      </c>
      <c r="Q17" s="62">
        <v>39.9</v>
      </c>
      <c r="R17" s="62">
        <v>39.1</v>
      </c>
      <c r="T17" s="63">
        <f t="shared" si="0"/>
        <v>32.841176470588231</v>
      </c>
    </row>
    <row r="18" spans="1:20">
      <c r="A18" s="3" t="s">
        <v>219</v>
      </c>
      <c r="B18" s="62">
        <v>33.1</v>
      </c>
      <c r="C18" s="62">
        <v>37.5</v>
      </c>
      <c r="D18" s="62">
        <v>23</v>
      </c>
      <c r="E18" s="62">
        <v>30.1</v>
      </c>
      <c r="F18" s="62">
        <v>27.2</v>
      </c>
      <c r="G18" s="62">
        <v>33.9</v>
      </c>
      <c r="H18" s="62">
        <v>24.4</v>
      </c>
      <c r="I18" s="62">
        <v>40</v>
      </c>
      <c r="J18" s="62">
        <v>31.6</v>
      </c>
      <c r="K18" s="62">
        <v>32.6</v>
      </c>
      <c r="L18" s="62">
        <v>29.6</v>
      </c>
      <c r="M18" s="62">
        <v>35.6</v>
      </c>
      <c r="N18" s="62">
        <v>25.2</v>
      </c>
      <c r="O18" s="62">
        <v>37.1</v>
      </c>
      <c r="P18" s="62">
        <v>32.4</v>
      </c>
      <c r="Q18" s="62">
        <v>33.4</v>
      </c>
      <c r="R18" s="62">
        <v>40.799999999999997</v>
      </c>
      <c r="T18" s="63">
        <f t="shared" si="0"/>
        <v>32.205882352941174</v>
      </c>
    </row>
    <row r="19" spans="1:20">
      <c r="A19" s="3" t="s">
        <v>206</v>
      </c>
      <c r="B19" s="62">
        <v>24.3</v>
      </c>
      <c r="C19" s="62">
        <v>23.3</v>
      </c>
      <c r="D19" s="62">
        <v>25.2</v>
      </c>
      <c r="E19" s="62">
        <v>27.9</v>
      </c>
      <c r="F19" s="62">
        <v>21.4</v>
      </c>
      <c r="G19" s="62">
        <v>25</v>
      </c>
      <c r="H19" s="62">
        <v>26.6</v>
      </c>
      <c r="I19" s="62">
        <v>17.399999999999999</v>
      </c>
      <c r="J19" s="62">
        <v>23.6</v>
      </c>
      <c r="K19" s="62">
        <v>27.3</v>
      </c>
      <c r="L19" s="62">
        <v>19.8</v>
      </c>
      <c r="M19" s="62">
        <v>34.200000000000003</v>
      </c>
      <c r="N19" s="62">
        <v>28</v>
      </c>
      <c r="O19" s="62">
        <v>28.1</v>
      </c>
      <c r="P19" s="62">
        <v>34.6</v>
      </c>
      <c r="Q19" s="62">
        <v>45.7</v>
      </c>
      <c r="R19" s="62">
        <v>41.7</v>
      </c>
      <c r="T19" s="63">
        <f t="shared" si="0"/>
        <v>27.888235294117649</v>
      </c>
    </row>
    <row r="20" spans="1:20">
      <c r="A20" s="3" t="s">
        <v>208</v>
      </c>
      <c r="B20" s="62">
        <v>7.6</v>
      </c>
      <c r="C20" s="62">
        <v>12.5</v>
      </c>
      <c r="D20" s="62">
        <v>22.4</v>
      </c>
      <c r="E20" s="62">
        <v>19.8</v>
      </c>
      <c r="F20" s="62">
        <v>24.9</v>
      </c>
      <c r="G20" s="62">
        <v>19.600000000000001</v>
      </c>
      <c r="H20" s="62">
        <v>26.4</v>
      </c>
      <c r="I20" s="62">
        <v>25.8</v>
      </c>
      <c r="J20" s="62">
        <v>28.4</v>
      </c>
      <c r="K20" s="62">
        <v>25.5</v>
      </c>
      <c r="L20" s="62">
        <v>27.6</v>
      </c>
      <c r="M20" s="62">
        <v>28.3</v>
      </c>
      <c r="N20" s="62">
        <v>27.3</v>
      </c>
      <c r="O20" s="62">
        <v>34.700000000000003</v>
      </c>
      <c r="P20" s="62">
        <v>31.3</v>
      </c>
      <c r="Q20" s="62">
        <v>35.9</v>
      </c>
      <c r="R20" s="62">
        <v>40.200000000000003</v>
      </c>
      <c r="T20" s="63">
        <f t="shared" si="0"/>
        <v>25.776470588235295</v>
      </c>
    </row>
    <row r="21" spans="1:20" ht="11.25" customHeight="1">
      <c r="A21" s="534" t="s">
        <v>395</v>
      </c>
      <c r="B21" s="534"/>
      <c r="C21" s="534"/>
      <c r="D21" s="534"/>
      <c r="E21" s="534"/>
      <c r="F21" s="534"/>
      <c r="G21" s="534"/>
      <c r="H21" s="534"/>
      <c r="I21" s="534"/>
      <c r="J21" s="534"/>
      <c r="K21" s="534"/>
      <c r="L21" s="534"/>
      <c r="M21" s="534"/>
      <c r="N21" s="534"/>
      <c r="O21" s="534"/>
      <c r="P21" s="534"/>
      <c r="Q21" s="534"/>
      <c r="R21" s="534"/>
      <c r="T21" s="4"/>
    </row>
    <row r="24" spans="1:20">
      <c r="B24" s="4">
        <v>2000</v>
      </c>
      <c r="C24" s="4">
        <v>2006</v>
      </c>
      <c r="D24" s="4">
        <v>2010</v>
      </c>
      <c r="E24" s="4">
        <v>2016</v>
      </c>
    </row>
    <row r="25" spans="1:20">
      <c r="A25" s="4" t="s">
        <v>215</v>
      </c>
      <c r="B25" s="67">
        <v>27.3</v>
      </c>
      <c r="C25" s="67">
        <v>32.5</v>
      </c>
      <c r="D25" s="67">
        <v>31.2</v>
      </c>
      <c r="E25" s="67">
        <v>47.1</v>
      </c>
    </row>
    <row r="26" spans="1:20">
      <c r="A26" s="4" t="s">
        <v>219</v>
      </c>
      <c r="B26" s="67">
        <v>33.1</v>
      </c>
      <c r="C26" s="67">
        <v>24.4</v>
      </c>
      <c r="D26" s="67">
        <v>29.6</v>
      </c>
      <c r="E26" s="67">
        <v>40.799999999999997</v>
      </c>
    </row>
    <row r="27" spans="1:20">
      <c r="A27" s="4" t="s">
        <v>210</v>
      </c>
      <c r="B27" s="67">
        <v>38</v>
      </c>
      <c r="C27" s="67">
        <v>44.4</v>
      </c>
      <c r="D27" s="67">
        <v>37</v>
      </c>
      <c r="E27" s="67">
        <v>46.2</v>
      </c>
    </row>
    <row r="28" spans="1:20">
      <c r="A28" s="4" t="s">
        <v>222</v>
      </c>
      <c r="B28" s="67">
        <v>36.799999999999997</v>
      </c>
      <c r="C28" s="67">
        <v>42</v>
      </c>
      <c r="D28" s="67">
        <v>30.6</v>
      </c>
      <c r="E28" s="67">
        <v>40</v>
      </c>
    </row>
    <row r="29" spans="1:20">
      <c r="A29" s="4" t="s">
        <v>217</v>
      </c>
      <c r="B29" s="67">
        <v>40.6</v>
      </c>
      <c r="C29" s="67">
        <v>39</v>
      </c>
      <c r="D29" s="67">
        <v>35.4</v>
      </c>
      <c r="E29" s="67">
        <v>46.7</v>
      </c>
    </row>
    <row r="30" spans="1:20">
      <c r="A30" s="4" t="s">
        <v>211</v>
      </c>
      <c r="B30" s="67">
        <v>63.5</v>
      </c>
      <c r="C30" s="67">
        <v>45.6</v>
      </c>
      <c r="D30" s="67">
        <v>44.1</v>
      </c>
      <c r="E30" s="67">
        <v>65.5</v>
      </c>
    </row>
    <row r="31" spans="1:20">
      <c r="A31" s="4" t="s">
        <v>212</v>
      </c>
      <c r="B31" s="67">
        <v>27.2</v>
      </c>
      <c r="C31" s="67">
        <v>36.700000000000003</v>
      </c>
      <c r="D31" s="67">
        <v>40.200000000000003</v>
      </c>
      <c r="E31" s="67">
        <v>42.2</v>
      </c>
    </row>
    <row r="32" spans="1:20">
      <c r="A32" s="4" t="s">
        <v>208</v>
      </c>
      <c r="B32" s="67">
        <v>7.6</v>
      </c>
      <c r="C32" s="67">
        <v>26.4</v>
      </c>
      <c r="D32" s="67">
        <v>27.6</v>
      </c>
      <c r="E32" s="67">
        <v>40.200000000000003</v>
      </c>
    </row>
    <row r="33" spans="1:5">
      <c r="A33" s="4" t="s">
        <v>221</v>
      </c>
      <c r="B33" s="67">
        <v>40.6</v>
      </c>
      <c r="C33" s="67">
        <v>30.3</v>
      </c>
      <c r="D33" s="67">
        <v>26.8</v>
      </c>
      <c r="E33" s="67">
        <v>41.9</v>
      </c>
    </row>
    <row r="34" spans="1:5">
      <c r="A34" s="4" t="s">
        <v>216</v>
      </c>
      <c r="B34" s="67">
        <v>37</v>
      </c>
      <c r="C34" s="67">
        <v>31.8</v>
      </c>
      <c r="D34" s="67">
        <v>30.1</v>
      </c>
      <c r="E34" s="67">
        <v>38.6</v>
      </c>
    </row>
    <row r="35" spans="1:5">
      <c r="A35" s="4" t="s">
        <v>206</v>
      </c>
      <c r="B35" s="67">
        <v>24.3</v>
      </c>
      <c r="C35" s="67">
        <v>26.6</v>
      </c>
      <c r="D35" s="67">
        <v>19.8</v>
      </c>
      <c r="E35" s="67">
        <v>41.7</v>
      </c>
    </row>
    <row r="36" spans="1:5">
      <c r="A36" s="4" t="s">
        <v>213</v>
      </c>
      <c r="B36" s="67">
        <v>34.700000000000003</v>
      </c>
      <c r="C36" s="67">
        <v>33.200000000000003</v>
      </c>
      <c r="D36" s="67">
        <v>30.4</v>
      </c>
      <c r="E36" s="67">
        <v>39.1</v>
      </c>
    </row>
    <row r="37" spans="1:5">
      <c r="A37" s="4" t="s">
        <v>223</v>
      </c>
      <c r="B37" s="67">
        <v>36.299999999999997</v>
      </c>
      <c r="C37" s="67">
        <v>34.799999999999997</v>
      </c>
      <c r="D37" s="67">
        <v>35.799999999999997</v>
      </c>
      <c r="E37" s="67">
        <v>35</v>
      </c>
    </row>
    <row r="38" spans="1:5">
      <c r="A38" s="4" t="s">
        <v>214</v>
      </c>
      <c r="B38" s="67">
        <v>30.3</v>
      </c>
      <c r="C38" s="67">
        <v>30.7</v>
      </c>
      <c r="D38" s="67">
        <v>30.8</v>
      </c>
      <c r="E38" s="67">
        <v>52.1</v>
      </c>
    </row>
    <row r="39" spans="1:5">
      <c r="A39" s="4" t="s">
        <v>207</v>
      </c>
      <c r="B39" s="67">
        <v>38.5</v>
      </c>
      <c r="C39" s="67">
        <v>41.7</v>
      </c>
      <c r="D39" s="67">
        <v>28.1</v>
      </c>
      <c r="E39" s="67">
        <v>60.9</v>
      </c>
    </row>
    <row r="40" spans="1:5">
      <c r="A40" s="4" t="s">
        <v>220</v>
      </c>
      <c r="B40" s="67">
        <v>50.2</v>
      </c>
      <c r="C40" s="67">
        <v>48.4</v>
      </c>
      <c r="D40" s="67">
        <v>42.2</v>
      </c>
      <c r="E40" s="67">
        <v>65.599999999999994</v>
      </c>
    </row>
    <row r="41" spans="1:5">
      <c r="A41" s="4" t="s">
        <v>209</v>
      </c>
      <c r="B41" s="67">
        <v>3.8</v>
      </c>
      <c r="C41" s="67">
        <v>35.5</v>
      </c>
      <c r="D41" s="67">
        <v>43.8</v>
      </c>
      <c r="E41" s="67">
        <v>51.6</v>
      </c>
    </row>
    <row r="42" spans="1:5">
      <c r="A42" s="4" t="s">
        <v>218</v>
      </c>
      <c r="B42" s="67">
        <v>33.9</v>
      </c>
      <c r="C42" s="67">
        <v>33.799999999999997</v>
      </c>
      <c r="D42" s="67">
        <v>31.9</v>
      </c>
      <c r="E42" s="67">
        <v>43.4</v>
      </c>
    </row>
  </sheetData>
  <mergeCells count="2">
    <mergeCell ref="A1:R1"/>
    <mergeCell ref="A21:R21"/>
  </mergeCells>
  <pageMargins left="0.75" right="0.75" top="1.2951388888888899" bottom="1.2951388888888899" header="0.51180555555555496" footer="0.51180555555555496"/>
  <pageSetup paperSize="0" scale="0" firstPageNumber="0" pageOrder="overThenDown" orientation="portrait" usePrinterDefaults="0" horizontalDpi="0" verticalDpi="0" copie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S24"/>
  <sheetViews>
    <sheetView zoomScaleNormal="100" workbookViewId="0">
      <selection sqref="A1:E22"/>
    </sheetView>
  </sheetViews>
  <sheetFormatPr baseColWidth="10" defaultColWidth="9.25" defaultRowHeight="14.25"/>
  <cols>
    <col min="1" max="1" width="16" customWidth="1"/>
    <col min="2" max="4" width="12.25" style="77" customWidth="1"/>
    <col min="5" max="5" width="12.25" customWidth="1"/>
    <col min="7" max="7" width="23.25" customWidth="1"/>
  </cols>
  <sheetData>
    <row r="1" spans="1:253" ht="23.25" customHeight="1">
      <c r="A1" s="429" t="s">
        <v>607</v>
      </c>
      <c r="B1" s="430"/>
      <c r="C1" s="430"/>
      <c r="D1" s="430"/>
      <c r="E1" s="430"/>
    </row>
    <row r="2" spans="1:253">
      <c r="A2" s="229"/>
      <c r="B2" s="237" t="s">
        <v>108</v>
      </c>
      <c r="C2" s="237" t="s">
        <v>109</v>
      </c>
      <c r="D2" s="237" t="s">
        <v>99</v>
      </c>
      <c r="E2" s="237" t="s">
        <v>608</v>
      </c>
    </row>
    <row r="3" spans="1:253">
      <c r="A3" s="253" t="s">
        <v>110</v>
      </c>
      <c r="B3" s="254">
        <v>4165</v>
      </c>
      <c r="C3" s="254">
        <v>2636</v>
      </c>
      <c r="D3" s="254">
        <v>1529</v>
      </c>
      <c r="E3" s="255">
        <f>C3/B3*100</f>
        <v>63.289315726290518</v>
      </c>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row>
    <row r="4" spans="1:253">
      <c r="A4" s="253" t="s">
        <v>111</v>
      </c>
      <c r="B4" s="254">
        <v>137</v>
      </c>
      <c r="C4" s="254">
        <v>74</v>
      </c>
      <c r="D4" s="254">
        <v>63</v>
      </c>
      <c r="E4" s="255">
        <f t="shared" ref="E4:E19" si="0">C4/B4*100</f>
        <v>54.014598540145982</v>
      </c>
    </row>
    <row r="5" spans="1:253">
      <c r="A5" s="253" t="s">
        <v>112</v>
      </c>
      <c r="B5" s="254">
        <f>SUM(B6:B19)</f>
        <v>461</v>
      </c>
      <c r="C5" s="254">
        <f t="shared" ref="C5:D5" si="1">SUM(C6:C19)</f>
        <v>352</v>
      </c>
      <c r="D5" s="254">
        <f t="shared" si="1"/>
        <v>109</v>
      </c>
      <c r="E5" s="255">
        <f t="shared" si="0"/>
        <v>76.355748373101946</v>
      </c>
    </row>
    <row r="6" spans="1:253">
      <c r="A6" s="229" t="s">
        <v>113</v>
      </c>
      <c r="B6" s="256">
        <f>C6+D6</f>
        <v>24</v>
      </c>
      <c r="C6" s="256">
        <v>13</v>
      </c>
      <c r="D6" s="256">
        <v>11</v>
      </c>
      <c r="E6" s="257">
        <f t="shared" si="0"/>
        <v>54.166666666666664</v>
      </c>
    </row>
    <row r="7" spans="1:253">
      <c r="A7" s="229" t="s">
        <v>114</v>
      </c>
      <c r="B7" s="256">
        <f t="shared" ref="B7:B19" si="2">C7+D7</f>
        <v>28</v>
      </c>
      <c r="C7" s="256">
        <v>11</v>
      </c>
      <c r="D7" s="256">
        <v>17</v>
      </c>
      <c r="E7" s="257">
        <f t="shared" si="0"/>
        <v>39.285714285714285</v>
      </c>
    </row>
    <row r="8" spans="1:253">
      <c r="A8" s="229" t="s">
        <v>115</v>
      </c>
      <c r="B8" s="256">
        <f t="shared" si="2"/>
        <v>4</v>
      </c>
      <c r="C8" s="256">
        <v>2</v>
      </c>
      <c r="D8" s="256">
        <v>2</v>
      </c>
      <c r="E8" s="257">
        <f t="shared" si="0"/>
        <v>50</v>
      </c>
    </row>
    <row r="9" spans="1:253">
      <c r="A9" s="229" t="s">
        <v>116</v>
      </c>
      <c r="B9" s="256">
        <f t="shared" si="2"/>
        <v>9</v>
      </c>
      <c r="C9" s="256">
        <v>4</v>
      </c>
      <c r="D9" s="256">
        <v>5</v>
      </c>
      <c r="E9" s="257">
        <f t="shared" si="0"/>
        <v>44.444444444444443</v>
      </c>
    </row>
    <row r="10" spans="1:253">
      <c r="A10" s="229" t="s">
        <v>117</v>
      </c>
      <c r="B10" s="256">
        <f t="shared" si="2"/>
        <v>7</v>
      </c>
      <c r="C10" s="256">
        <v>3</v>
      </c>
      <c r="D10" s="256">
        <v>4</v>
      </c>
      <c r="E10" s="257">
        <f t="shared" ref="E10:E16" si="3">D10/B10*100</f>
        <v>57.142857142857139</v>
      </c>
    </row>
    <row r="11" spans="1:253">
      <c r="A11" s="229" t="s">
        <v>118</v>
      </c>
      <c r="B11" s="256">
        <f t="shared" si="2"/>
        <v>4</v>
      </c>
      <c r="C11" s="256">
        <v>1</v>
      </c>
      <c r="D11" s="256">
        <v>3</v>
      </c>
      <c r="E11" s="257">
        <f t="shared" si="3"/>
        <v>75</v>
      </c>
    </row>
    <row r="12" spans="1:253">
      <c r="A12" s="229" t="s">
        <v>119</v>
      </c>
      <c r="B12" s="256">
        <f t="shared" si="2"/>
        <v>4</v>
      </c>
      <c r="C12" s="256">
        <v>3</v>
      </c>
      <c r="D12" s="256">
        <v>1</v>
      </c>
      <c r="E12" s="257">
        <f t="shared" si="3"/>
        <v>25</v>
      </c>
    </row>
    <row r="13" spans="1:253">
      <c r="A13" s="229" t="s">
        <v>120</v>
      </c>
      <c r="B13" s="256">
        <f t="shared" si="2"/>
        <v>3</v>
      </c>
      <c r="C13" s="256">
        <v>2</v>
      </c>
      <c r="D13" s="256">
        <v>1</v>
      </c>
      <c r="E13" s="257">
        <f t="shared" si="3"/>
        <v>33.333333333333329</v>
      </c>
    </row>
    <row r="14" spans="1:253">
      <c r="A14" s="229" t="s">
        <v>121</v>
      </c>
      <c r="B14" s="256">
        <f t="shared" si="2"/>
        <v>2</v>
      </c>
      <c r="C14" s="256">
        <v>1</v>
      </c>
      <c r="D14" s="256">
        <v>1</v>
      </c>
      <c r="E14" s="257">
        <f t="shared" si="3"/>
        <v>50</v>
      </c>
    </row>
    <row r="15" spans="1:253">
      <c r="A15" s="229" t="s">
        <v>122</v>
      </c>
      <c r="B15" s="256">
        <f t="shared" si="2"/>
        <v>22</v>
      </c>
      <c r="C15" s="256">
        <v>11</v>
      </c>
      <c r="D15" s="256">
        <v>11</v>
      </c>
      <c r="E15" s="257">
        <f t="shared" si="3"/>
        <v>50</v>
      </c>
    </row>
    <row r="16" spans="1:253">
      <c r="A16" s="229" t="s">
        <v>123</v>
      </c>
      <c r="B16" s="256">
        <f t="shared" si="2"/>
        <v>12</v>
      </c>
      <c r="C16" s="256">
        <v>4</v>
      </c>
      <c r="D16" s="256">
        <v>8</v>
      </c>
      <c r="E16" s="257">
        <f t="shared" si="3"/>
        <v>66.666666666666657</v>
      </c>
    </row>
    <row r="17" spans="1:7">
      <c r="A17" s="229" t="s">
        <v>124</v>
      </c>
      <c r="B17" s="256">
        <f t="shared" si="2"/>
        <v>191</v>
      </c>
      <c r="C17" s="256">
        <v>152</v>
      </c>
      <c r="D17" s="256">
        <v>39</v>
      </c>
      <c r="E17" s="257">
        <f t="shared" si="0"/>
        <v>79.581151832460733</v>
      </c>
    </row>
    <row r="18" spans="1:7">
      <c r="A18" s="258" t="s">
        <v>482</v>
      </c>
      <c r="B18" s="256">
        <f t="shared" si="2"/>
        <v>3</v>
      </c>
      <c r="C18" s="259">
        <v>2</v>
      </c>
      <c r="D18" s="259">
        <v>1</v>
      </c>
      <c r="E18" s="257">
        <f t="shared" si="0"/>
        <v>66.666666666666657</v>
      </c>
    </row>
    <row r="19" spans="1:7">
      <c r="A19" s="229" t="s">
        <v>481</v>
      </c>
      <c r="B19" s="256">
        <f t="shared" si="2"/>
        <v>148</v>
      </c>
      <c r="C19" s="256">
        <v>143</v>
      </c>
      <c r="D19" s="256">
        <v>5</v>
      </c>
      <c r="E19" s="257">
        <f t="shared" si="0"/>
        <v>96.621621621621628</v>
      </c>
    </row>
    <row r="20" spans="1:7">
      <c r="A20" s="431" t="s">
        <v>476</v>
      </c>
      <c r="B20" s="431"/>
      <c r="C20" s="431"/>
      <c r="D20" s="431"/>
      <c r="E20" s="431"/>
    </row>
    <row r="21" spans="1:7" ht="58.5" customHeight="1">
      <c r="A21" s="432" t="s">
        <v>520</v>
      </c>
      <c r="B21" s="432"/>
      <c r="C21" s="432"/>
      <c r="D21" s="432"/>
      <c r="E21" s="432"/>
      <c r="G21" s="211"/>
    </row>
    <row r="22" spans="1:7">
      <c r="A22" s="425" t="s">
        <v>107</v>
      </c>
      <c r="B22" s="425"/>
      <c r="C22" s="425"/>
      <c r="D22" s="425"/>
      <c r="E22" s="425"/>
      <c r="F22" s="4"/>
      <c r="G22" s="4"/>
    </row>
    <row r="24" spans="1:7" ht="18">
      <c r="B24" s="212"/>
    </row>
  </sheetData>
  <mergeCells count="4">
    <mergeCell ref="A1:E1"/>
    <mergeCell ref="A20:E20"/>
    <mergeCell ref="A21:E21"/>
    <mergeCell ref="A22:E22"/>
  </mergeCells>
  <pageMargins left="0.74791666666666701" right="0.74791666666666701" top="1.2993055555555599" bottom="1.2993055555555599" header="0.51180555555555496" footer="0.51180555555555496"/>
  <pageSetup paperSize="9" firstPageNumber="0" pageOrder="overThenDown"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M48"/>
  <sheetViews>
    <sheetView zoomScaleNormal="100" workbookViewId="0"/>
  </sheetViews>
  <sheetFormatPr baseColWidth="10" defaultColWidth="8.75" defaultRowHeight="14.25"/>
  <cols>
    <col min="1" max="1" width="30.25" style="5" customWidth="1"/>
    <col min="2" max="4" width="8"/>
    <col min="7" max="8" width="8"/>
    <col min="10" max="10" width="8.5" customWidth="1"/>
    <col min="11" max="11" width="9.75" customWidth="1"/>
    <col min="12" max="1014" width="11.25"/>
    <col min="1015" max="1017" width="11.75"/>
  </cols>
  <sheetData>
    <row r="1" spans="1:247">
      <c r="A1" s="6" t="s">
        <v>609</v>
      </c>
      <c r="B1" s="6"/>
      <c r="C1" s="6"/>
      <c r="D1" s="6"/>
      <c r="E1" s="6"/>
      <c r="F1" s="6"/>
      <c r="G1" s="6"/>
      <c r="H1" s="6"/>
      <c r="I1" s="6"/>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row>
    <row r="2" spans="1:247">
      <c r="A2"/>
      <c r="B2" s="4" t="s">
        <v>109</v>
      </c>
      <c r="C2" s="4"/>
      <c r="D2" s="4"/>
      <c r="E2" s="4"/>
      <c r="F2" s="4"/>
      <c r="H2" s="4" t="s">
        <v>99</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row>
    <row r="3" spans="1:247">
      <c r="A3"/>
      <c r="B3" s="7">
        <v>2017</v>
      </c>
      <c r="C3" s="7">
        <v>2018</v>
      </c>
      <c r="D3" s="7">
        <v>2019</v>
      </c>
      <c r="E3" s="7" t="s">
        <v>397</v>
      </c>
      <c r="F3" s="7" t="s">
        <v>463</v>
      </c>
      <c r="G3" s="7"/>
      <c r="H3" s="7">
        <v>2017</v>
      </c>
      <c r="I3" s="92">
        <v>2018</v>
      </c>
      <c r="J3" s="92">
        <v>2019</v>
      </c>
      <c r="K3" s="92" t="s">
        <v>397</v>
      </c>
      <c r="L3" s="92" t="s">
        <v>463</v>
      </c>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row>
    <row r="4" spans="1:247">
      <c r="A4" s="8" t="s">
        <v>110</v>
      </c>
      <c r="B4" s="9">
        <v>2473</v>
      </c>
      <c r="C4" s="9">
        <v>2457</v>
      </c>
      <c r="D4" s="9">
        <v>2427</v>
      </c>
      <c r="E4" s="9">
        <v>2647</v>
      </c>
      <c r="F4" s="9">
        <v>2636</v>
      </c>
      <c r="G4" s="9"/>
      <c r="H4" s="4">
        <v>1418</v>
      </c>
      <c r="I4" s="4">
        <v>1428</v>
      </c>
      <c r="J4" s="2">
        <v>1514</v>
      </c>
      <c r="K4" s="2">
        <v>1413</v>
      </c>
      <c r="L4" s="2">
        <v>1529</v>
      </c>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row>
    <row r="5" spans="1:247">
      <c r="A5" s="8" t="s">
        <v>125</v>
      </c>
      <c r="B5" s="9">
        <v>2268</v>
      </c>
      <c r="C5" s="9">
        <v>2281</v>
      </c>
      <c r="D5" s="9">
        <v>2227</v>
      </c>
      <c r="E5" s="9">
        <v>2251</v>
      </c>
      <c r="F5" s="9">
        <v>2233</v>
      </c>
      <c r="G5" s="9"/>
      <c r="H5" s="4">
        <v>1204</v>
      </c>
      <c r="I5" s="4">
        <v>1249</v>
      </c>
      <c r="J5" s="39">
        <v>1221</v>
      </c>
      <c r="K5" s="2">
        <v>1167</v>
      </c>
      <c r="L5" s="2">
        <v>1054</v>
      </c>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row>
    <row r="6" spans="1:247">
      <c r="A6" s="8" t="s">
        <v>126</v>
      </c>
      <c r="B6" s="10">
        <v>63</v>
      </c>
      <c r="C6" s="10">
        <v>61</v>
      </c>
      <c r="D6" s="10">
        <v>61</v>
      </c>
      <c r="E6" s="10">
        <v>53</v>
      </c>
      <c r="F6" s="10">
        <v>55</v>
      </c>
      <c r="G6" s="9"/>
      <c r="H6" s="10">
        <v>17</v>
      </c>
      <c r="I6" s="10">
        <v>20</v>
      </c>
      <c r="J6" s="2">
        <v>19</v>
      </c>
      <c r="K6" s="2">
        <v>19</v>
      </c>
      <c r="L6" s="2">
        <v>19</v>
      </c>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row>
    <row r="7" spans="1:247">
      <c r="A7" s="8" t="s">
        <v>127</v>
      </c>
      <c r="B7" s="11">
        <v>1878</v>
      </c>
      <c r="C7" s="11">
        <v>1893</v>
      </c>
      <c r="D7" s="11">
        <v>1856</v>
      </c>
      <c r="E7" s="11">
        <f>E5-E8-E9</f>
        <v>1914</v>
      </c>
      <c r="F7" s="11">
        <f>F5-F8-F9</f>
        <v>1920</v>
      </c>
      <c r="G7" s="9"/>
      <c r="H7" s="11">
        <v>1064</v>
      </c>
      <c r="I7" s="11">
        <v>1087</v>
      </c>
      <c r="J7" s="39">
        <v>1067</v>
      </c>
      <c r="K7" s="2">
        <f>K5-K8-K9</f>
        <v>1028</v>
      </c>
      <c r="L7" s="2">
        <f>L5-L8-L9</f>
        <v>983</v>
      </c>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row>
    <row r="8" spans="1:247">
      <c r="A8" s="8" t="s">
        <v>128</v>
      </c>
      <c r="B8" s="10">
        <v>286</v>
      </c>
      <c r="C8" s="10">
        <v>276</v>
      </c>
      <c r="D8" s="10">
        <v>264</v>
      </c>
      <c r="E8" s="10">
        <v>241</v>
      </c>
      <c r="F8" s="10">
        <v>213</v>
      </c>
      <c r="G8" s="9"/>
      <c r="H8" s="10">
        <v>9</v>
      </c>
      <c r="I8" s="10">
        <v>10</v>
      </c>
      <c r="J8" s="2">
        <v>9</v>
      </c>
      <c r="K8" s="2">
        <v>9</v>
      </c>
      <c r="L8" s="2">
        <v>10</v>
      </c>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row>
    <row r="9" spans="1:247">
      <c r="A9" s="8" t="s">
        <v>129</v>
      </c>
      <c r="B9" s="10">
        <v>104</v>
      </c>
      <c r="C9" s="10">
        <v>112</v>
      </c>
      <c r="D9" s="10">
        <v>107</v>
      </c>
      <c r="E9" s="10">
        <f>65+31</f>
        <v>96</v>
      </c>
      <c r="F9" s="10">
        <f>31+69</f>
        <v>100</v>
      </c>
      <c r="G9" s="9"/>
      <c r="H9" s="10">
        <v>131</v>
      </c>
      <c r="I9" s="10">
        <v>152</v>
      </c>
      <c r="J9" s="2">
        <v>145</v>
      </c>
      <c r="K9" s="2">
        <f>110+20</f>
        <v>130</v>
      </c>
      <c r="L9" s="2">
        <f>43+18</f>
        <v>61</v>
      </c>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row>
    <row r="10" spans="1:247">
      <c r="A10" s="12" t="s">
        <v>477</v>
      </c>
      <c r="B10" s="4"/>
      <c r="C10" s="4"/>
      <c r="D10" s="4"/>
      <c r="E10" s="4"/>
      <c r="F10" s="4"/>
      <c r="G10" s="4"/>
      <c r="H10" s="4"/>
    </row>
    <row r="20" spans="9:10">
      <c r="I20" s="9"/>
    </row>
    <row r="24" spans="9:10">
      <c r="J24" s="9"/>
    </row>
    <row r="44" spans="4:10">
      <c r="D44" s="414" t="s">
        <v>477</v>
      </c>
      <c r="E44" s="414"/>
      <c r="F44" s="414"/>
      <c r="G44" s="414"/>
      <c r="H44" s="414"/>
      <c r="I44" s="414"/>
      <c r="J44" s="414"/>
    </row>
    <row r="45" spans="4:10">
      <c r="D45" s="433" t="s">
        <v>107</v>
      </c>
      <c r="E45" s="433"/>
      <c r="F45" s="433"/>
      <c r="G45" s="433"/>
      <c r="H45" s="433"/>
    </row>
    <row r="46" spans="4:10">
      <c r="D46" s="78" t="s">
        <v>610</v>
      </c>
    </row>
    <row r="48" spans="4:10" ht="18">
      <c r="F48" s="209"/>
    </row>
  </sheetData>
  <mergeCells count="2">
    <mergeCell ref="D45:H45"/>
    <mergeCell ref="D44:J44"/>
  </mergeCells>
  <pageMargins left="0.74791666666666701" right="0.74791666666666701" top="1.2993055555555599" bottom="1.2993055555555599" header="0.51180555555555496" footer="0.51180555555555496"/>
  <pageSetup paperSize="9" firstPageNumber="0" pageOrder="overThenDown" orientation="portrait" r:id="rId1"/>
  <rowBreaks count="1" manualBreakCount="1">
    <brk id="1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Z36"/>
  <sheetViews>
    <sheetView zoomScaleNormal="100" workbookViewId="0">
      <selection activeCell="A34" sqref="A34:XFD34"/>
    </sheetView>
  </sheetViews>
  <sheetFormatPr baseColWidth="10" defaultColWidth="8.75" defaultRowHeight="14.25"/>
  <cols>
    <col min="1" max="1" width="17.25"/>
    <col min="2" max="8" width="9"/>
    <col min="11" max="18" width="9"/>
    <col min="20" max="20" width="9.75" customWidth="1"/>
    <col min="21" max="1026" width="11.25"/>
  </cols>
  <sheetData>
    <row r="1" spans="1:260">
      <c r="A1" s="13" t="s">
        <v>611</v>
      </c>
      <c r="B1" s="13"/>
      <c r="C1" s="13"/>
      <c r="D1" s="13"/>
      <c r="E1" s="13"/>
      <c r="F1" s="13"/>
      <c r="G1" s="13"/>
      <c r="H1" s="13"/>
      <c r="I1" s="13"/>
      <c r="J1" s="13"/>
      <c r="K1" s="13"/>
      <c r="L1" s="13"/>
      <c r="M1" s="13"/>
      <c r="N1" s="4"/>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row>
    <row r="2" spans="1:260">
      <c r="B2" s="4"/>
      <c r="C2" s="4"/>
      <c r="D2" s="4"/>
      <c r="E2" s="4"/>
      <c r="F2" s="4"/>
      <c r="G2" s="4"/>
      <c r="H2" s="4"/>
      <c r="I2" s="4"/>
      <c r="J2" s="4"/>
      <c r="K2" s="4"/>
      <c r="L2" s="4"/>
      <c r="M2" s="4"/>
      <c r="N2" s="4"/>
      <c r="IW2" s="2"/>
      <c r="IX2" s="2"/>
      <c r="IY2" s="2"/>
      <c r="IZ2" s="2"/>
    </row>
    <row r="3" spans="1:260">
      <c r="B3" s="4" t="s">
        <v>109</v>
      </c>
      <c r="L3" s="4" t="s">
        <v>99</v>
      </c>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row>
    <row r="4" spans="1:260">
      <c r="A4" s="3"/>
      <c r="B4" s="14">
        <v>2013</v>
      </c>
      <c r="C4" s="14">
        <v>2014</v>
      </c>
      <c r="D4" s="14">
        <v>2015</v>
      </c>
      <c r="E4" s="14">
        <v>2016</v>
      </c>
      <c r="F4" s="14">
        <v>2017</v>
      </c>
      <c r="G4" s="14">
        <v>2018</v>
      </c>
      <c r="H4" s="14">
        <v>2019</v>
      </c>
      <c r="I4" s="14" t="s">
        <v>397</v>
      </c>
      <c r="J4" s="14" t="s">
        <v>463</v>
      </c>
      <c r="L4" s="14">
        <v>2013</v>
      </c>
      <c r="M4" s="14">
        <v>2014</v>
      </c>
      <c r="N4" s="14">
        <v>2015</v>
      </c>
      <c r="O4" s="14">
        <v>2016</v>
      </c>
      <c r="P4" s="14">
        <v>2017</v>
      </c>
      <c r="Q4" s="14">
        <v>2018</v>
      </c>
      <c r="R4" s="14">
        <v>2019</v>
      </c>
      <c r="S4" s="14" t="s">
        <v>397</v>
      </c>
      <c r="T4" s="14" t="s">
        <v>463</v>
      </c>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row>
    <row r="5" spans="1:260">
      <c r="A5" s="15" t="s">
        <v>130</v>
      </c>
      <c r="B5" s="16">
        <v>10678</v>
      </c>
      <c r="C5" s="16">
        <v>11039</v>
      </c>
      <c r="D5" s="16">
        <v>11493</v>
      </c>
      <c r="E5" s="16">
        <v>11799</v>
      </c>
      <c r="F5" s="16">
        <v>12057</v>
      </c>
      <c r="G5" s="16">
        <v>12449</v>
      </c>
      <c r="H5" s="16">
        <v>12822</v>
      </c>
      <c r="I5" s="16">
        <v>13507</v>
      </c>
      <c r="J5" s="16">
        <v>13604</v>
      </c>
      <c r="L5" s="16">
        <v>3056</v>
      </c>
      <c r="M5" s="16">
        <v>3196</v>
      </c>
      <c r="N5" s="16">
        <v>3451</v>
      </c>
      <c r="O5" s="16">
        <v>3646</v>
      </c>
      <c r="P5" s="16">
        <v>3594</v>
      </c>
      <c r="Q5" s="16">
        <v>3878</v>
      </c>
      <c r="R5" s="16">
        <v>3906</v>
      </c>
      <c r="S5" s="16">
        <v>3792</v>
      </c>
      <c r="T5" s="16">
        <v>4122</v>
      </c>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row>
    <row r="6" spans="1:260">
      <c r="A6" s="15" t="s">
        <v>131</v>
      </c>
      <c r="B6" s="16">
        <v>12</v>
      </c>
      <c r="C6" s="16">
        <v>25</v>
      </c>
      <c r="D6" s="16">
        <v>19</v>
      </c>
      <c r="E6" s="16">
        <v>33</v>
      </c>
      <c r="F6" s="16">
        <v>36</v>
      </c>
      <c r="G6" s="16">
        <v>35</v>
      </c>
      <c r="H6" s="16">
        <v>38</v>
      </c>
      <c r="I6" s="16">
        <v>37</v>
      </c>
      <c r="J6" s="16">
        <v>11</v>
      </c>
      <c r="L6" s="16">
        <v>1158</v>
      </c>
      <c r="M6" s="16">
        <v>1123</v>
      </c>
      <c r="N6" s="16">
        <v>1202</v>
      </c>
      <c r="O6" s="16">
        <v>1223</v>
      </c>
      <c r="P6" s="16">
        <v>1274</v>
      </c>
      <c r="Q6" s="16">
        <v>1355</v>
      </c>
      <c r="R6" s="16">
        <v>1342</v>
      </c>
      <c r="S6" s="16">
        <v>1381</v>
      </c>
      <c r="T6" s="16">
        <v>1210</v>
      </c>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row>
    <row r="7" spans="1:260">
      <c r="IW7" s="2"/>
      <c r="IX7" s="2"/>
      <c r="IY7" s="2"/>
      <c r="IZ7" s="2"/>
    </row>
    <row r="8" spans="1:260">
      <c r="B8" s="4" t="s">
        <v>109</v>
      </c>
      <c r="L8" s="4" t="s">
        <v>99</v>
      </c>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row>
    <row r="9" spans="1:260">
      <c r="B9" s="14">
        <v>2013</v>
      </c>
      <c r="C9" s="14">
        <v>2014</v>
      </c>
      <c r="D9" s="14">
        <v>2015</v>
      </c>
      <c r="E9" s="14">
        <v>2016</v>
      </c>
      <c r="F9" s="14">
        <v>2017</v>
      </c>
      <c r="G9" s="14">
        <v>2018</v>
      </c>
      <c r="H9" s="14">
        <v>2019</v>
      </c>
      <c r="I9" s="14" t="s">
        <v>397</v>
      </c>
      <c r="J9" s="14" t="s">
        <v>463</v>
      </c>
      <c r="L9" s="14">
        <v>2013</v>
      </c>
      <c r="M9" s="14">
        <v>2014</v>
      </c>
      <c r="N9" s="14">
        <v>2015</v>
      </c>
      <c r="O9" s="14">
        <v>2016</v>
      </c>
      <c r="P9" s="14">
        <v>2017</v>
      </c>
      <c r="Q9" s="14">
        <v>2018</v>
      </c>
      <c r="R9" s="14">
        <v>2019</v>
      </c>
      <c r="S9" s="14" t="s">
        <v>397</v>
      </c>
      <c r="T9" s="14" t="s">
        <v>463</v>
      </c>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row>
    <row r="10" spans="1:260">
      <c r="A10" s="4" t="s">
        <v>612</v>
      </c>
      <c r="B10" s="16">
        <v>413</v>
      </c>
      <c r="C10" s="16">
        <v>408</v>
      </c>
      <c r="D10" s="16">
        <v>391</v>
      </c>
      <c r="E10" s="16">
        <v>370</v>
      </c>
      <c r="F10" s="16">
        <v>373</v>
      </c>
      <c r="G10" s="16">
        <v>392</v>
      </c>
      <c r="H10" s="16">
        <v>417</v>
      </c>
      <c r="I10" s="16">
        <v>406</v>
      </c>
      <c r="J10" s="16">
        <v>452</v>
      </c>
      <c r="L10" s="16">
        <v>0</v>
      </c>
      <c r="M10" s="16">
        <v>0</v>
      </c>
      <c r="N10" s="16">
        <v>0</v>
      </c>
      <c r="O10" s="16">
        <v>0</v>
      </c>
      <c r="P10" s="16">
        <v>0</v>
      </c>
      <c r="Q10" s="16">
        <v>0</v>
      </c>
      <c r="R10" s="16">
        <v>0</v>
      </c>
      <c r="S10" s="16">
        <v>1</v>
      </c>
      <c r="T10" s="16">
        <v>2</v>
      </c>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row>
    <row r="11" spans="1:260">
      <c r="A11" s="4" t="s">
        <v>613</v>
      </c>
      <c r="B11" s="16">
        <v>11</v>
      </c>
      <c r="C11" s="16">
        <v>23</v>
      </c>
      <c r="D11" s="16">
        <v>18</v>
      </c>
      <c r="E11" s="16">
        <v>32</v>
      </c>
      <c r="F11" s="3">
        <v>34</v>
      </c>
      <c r="G11" s="3">
        <v>33</v>
      </c>
      <c r="H11" s="3">
        <v>36</v>
      </c>
      <c r="I11" s="3">
        <v>33</v>
      </c>
      <c r="J11" s="16">
        <v>11</v>
      </c>
      <c r="L11" s="16">
        <v>1110</v>
      </c>
      <c r="M11" s="16">
        <v>1052</v>
      </c>
      <c r="N11" s="16">
        <v>1124</v>
      </c>
      <c r="O11" s="16">
        <v>1147</v>
      </c>
      <c r="P11" s="3">
        <v>1205</v>
      </c>
      <c r="Q11" s="3">
        <v>1297</v>
      </c>
      <c r="R11" s="3">
        <v>1279</v>
      </c>
      <c r="S11" s="3">
        <v>1324</v>
      </c>
      <c r="T11" s="3">
        <v>1117</v>
      </c>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row>
    <row r="12" spans="1:260">
      <c r="A12" s="4" t="s">
        <v>614</v>
      </c>
      <c r="B12" s="16">
        <v>1759</v>
      </c>
      <c r="C12" s="16">
        <v>1769</v>
      </c>
      <c r="D12" s="16">
        <v>1862</v>
      </c>
      <c r="E12" s="16">
        <v>1879</v>
      </c>
      <c r="F12" s="16">
        <v>1947</v>
      </c>
      <c r="G12" s="16">
        <v>1976</v>
      </c>
      <c r="H12" s="16">
        <v>2035</v>
      </c>
      <c r="I12" s="16">
        <v>2085</v>
      </c>
      <c r="J12" s="83">
        <v>2123</v>
      </c>
      <c r="L12" s="16">
        <v>258</v>
      </c>
      <c r="M12" s="16">
        <v>328</v>
      </c>
      <c r="N12" s="16">
        <v>314</v>
      </c>
      <c r="O12" s="16">
        <v>359</v>
      </c>
      <c r="P12" s="3">
        <v>362</v>
      </c>
      <c r="Q12" s="3">
        <v>369</v>
      </c>
      <c r="R12" s="3">
        <v>362</v>
      </c>
      <c r="S12" s="3">
        <v>393</v>
      </c>
      <c r="T12" s="3">
        <v>439</v>
      </c>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row>
    <row r="13" spans="1:260">
      <c r="IW13" s="2"/>
      <c r="IX13" s="2"/>
      <c r="IY13" s="2"/>
      <c r="IZ13" s="2"/>
    </row>
    <row r="14" spans="1:260">
      <c r="IW14" s="2"/>
      <c r="IX14" s="2"/>
      <c r="IY14" s="2"/>
      <c r="IZ14" s="2"/>
    </row>
    <row r="15" spans="1:260">
      <c r="IY15" s="2"/>
      <c r="IZ15" s="2"/>
    </row>
    <row r="16" spans="1:260">
      <c r="IY16" s="2"/>
      <c r="IZ16" s="2"/>
    </row>
    <row r="17" spans="14:260">
      <c r="IY17" s="2"/>
      <c r="IZ17" s="2"/>
    </row>
    <row r="18" spans="14:260">
      <c r="IY18" s="2"/>
      <c r="IZ18" s="2"/>
    </row>
    <row r="21" spans="14:260" ht="18">
      <c r="N21" s="209"/>
    </row>
    <row r="25" spans="14:260">
      <c r="U25" s="9"/>
    </row>
    <row r="34" spans="1:10">
      <c r="A34" s="435" t="s">
        <v>485</v>
      </c>
      <c r="B34" s="435"/>
      <c r="C34" s="435"/>
      <c r="D34" s="435"/>
      <c r="E34" s="435"/>
      <c r="F34" s="435"/>
      <c r="G34" s="435"/>
      <c r="H34" s="435"/>
      <c r="I34" s="435"/>
      <c r="J34" s="435"/>
    </row>
    <row r="35" spans="1:10">
      <c r="D35" s="434" t="s">
        <v>107</v>
      </c>
      <c r="E35" s="434"/>
      <c r="F35" s="434"/>
      <c r="G35" s="434"/>
    </row>
    <row r="36" spans="1:10">
      <c r="I36" s="7"/>
      <c r="J36" s="7"/>
    </row>
  </sheetData>
  <mergeCells count="2">
    <mergeCell ref="D35:G35"/>
    <mergeCell ref="A34:J34"/>
  </mergeCells>
  <pageMargins left="0.74791666666666701" right="0.74791666666666701" top="1.2993055555555599" bottom="1.2993055555555599" header="0.51180555555555496" footer="0.51180555555555496"/>
  <pageSetup paperSize="9" firstPageNumber="0" pageOrder="overThenDown" orientation="portrait" r:id="rId1"/>
  <rowBreaks count="1" manualBreakCount="1">
    <brk id="15"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Q42"/>
  <sheetViews>
    <sheetView topLeftCell="A16" zoomScaleNormal="100" workbookViewId="0">
      <selection activeCell="A41" sqref="A41:H41"/>
    </sheetView>
  </sheetViews>
  <sheetFormatPr baseColWidth="10" defaultColWidth="8.75" defaultRowHeight="14.25"/>
  <cols>
    <col min="1" max="1" width="11.75"/>
    <col min="2" max="2" width="21.75"/>
    <col min="3" max="3" width="8.5"/>
    <col min="4" max="5" width="8.25"/>
    <col min="6" max="6" width="7.75"/>
    <col min="7" max="9" width="8.25"/>
    <col min="10" max="11" width="8.25" customWidth="1"/>
    <col min="12" max="12" width="11.75"/>
    <col min="13" max="13" width="17.75"/>
    <col min="14" max="1026" width="11.75"/>
  </cols>
  <sheetData>
    <row r="1" spans="1:16" ht="11.25" customHeight="1">
      <c r="A1" s="2" t="s">
        <v>486</v>
      </c>
    </row>
    <row r="2" spans="1:16">
      <c r="A2" s="436"/>
      <c r="B2" s="436"/>
      <c r="C2" s="17">
        <v>2013</v>
      </c>
      <c r="D2" s="17">
        <v>2014</v>
      </c>
      <c r="E2" s="17">
        <v>2015</v>
      </c>
      <c r="F2" s="17">
        <v>2016</v>
      </c>
      <c r="G2" s="17">
        <v>2017</v>
      </c>
      <c r="H2" s="17">
        <v>2018</v>
      </c>
      <c r="I2" s="17">
        <v>2019</v>
      </c>
      <c r="J2" s="17" t="s">
        <v>397</v>
      </c>
      <c r="K2" s="17" t="s">
        <v>463</v>
      </c>
      <c r="N2" s="18" t="s">
        <v>132</v>
      </c>
      <c r="O2" s="18" t="s">
        <v>99</v>
      </c>
      <c r="P2" s="18" t="s">
        <v>108</v>
      </c>
    </row>
    <row r="3" spans="1:16" ht="10.15" customHeight="1">
      <c r="A3" s="437" t="s">
        <v>132</v>
      </c>
      <c r="B3" s="1" t="s">
        <v>133</v>
      </c>
      <c r="C3" s="19">
        <v>9.6</v>
      </c>
      <c r="D3" s="19">
        <v>9.85</v>
      </c>
      <c r="E3" s="19">
        <v>10.18</v>
      </c>
      <c r="F3" s="19">
        <v>10.32</v>
      </c>
      <c r="G3" s="19">
        <v>10.41</v>
      </c>
      <c r="H3" s="19">
        <v>10.58</v>
      </c>
      <c r="I3" s="20">
        <v>10.7</v>
      </c>
      <c r="J3" s="20">
        <v>11.073311311795676</v>
      </c>
      <c r="K3" s="20">
        <v>11.15626978425526</v>
      </c>
      <c r="M3" s="1" t="s">
        <v>133</v>
      </c>
      <c r="N3" s="20">
        <v>11.15626978425526</v>
      </c>
      <c r="O3" s="21">
        <v>3.3803399037562611</v>
      </c>
      <c r="P3" s="20">
        <v>14.53660968801152</v>
      </c>
    </row>
    <row r="4" spans="1:16">
      <c r="A4" s="437"/>
      <c r="B4" s="1" t="s">
        <v>614</v>
      </c>
      <c r="C4" s="19">
        <v>1.58</v>
      </c>
      <c r="D4" s="19">
        <v>1.58</v>
      </c>
      <c r="E4" s="19">
        <v>1.65</v>
      </c>
      <c r="F4" s="19">
        <v>1.64</v>
      </c>
      <c r="G4" s="19">
        <v>1.68</v>
      </c>
      <c r="H4" s="19">
        <v>1.68</v>
      </c>
      <c r="I4" s="20">
        <v>1.6986587690859101</v>
      </c>
      <c r="J4" s="20">
        <v>1.7158036626853437</v>
      </c>
      <c r="K4" s="20">
        <v>1.7410144628031399</v>
      </c>
      <c r="M4" s="1" t="s">
        <v>614</v>
      </c>
      <c r="N4" s="20">
        <v>1.7410144628031399</v>
      </c>
      <c r="O4" s="21">
        <v>0.3600119402593398</v>
      </c>
      <c r="P4" s="20">
        <v>2.1010264030624799</v>
      </c>
    </row>
    <row r="5" spans="1:16">
      <c r="A5" s="437"/>
      <c r="B5" s="1" t="s">
        <v>612</v>
      </c>
      <c r="C5" s="19">
        <v>0.37</v>
      </c>
      <c r="D5" s="19">
        <v>0.36</v>
      </c>
      <c r="E5" s="19">
        <v>0.35</v>
      </c>
      <c r="F5" s="19">
        <v>0.32</v>
      </c>
      <c r="G5" s="19">
        <v>0.32</v>
      </c>
      <c r="H5" s="19">
        <v>0.33</v>
      </c>
      <c r="I5" s="20">
        <v>0.34807897135568799</v>
      </c>
      <c r="J5" s="20">
        <v>0.33410853095935233</v>
      </c>
      <c r="K5" s="20">
        <v>0.37067288609845467</v>
      </c>
      <c r="M5" s="1" t="s">
        <v>612</v>
      </c>
      <c r="N5" s="20">
        <v>0.37067288609845467</v>
      </c>
      <c r="O5" s="22">
        <v>1.6401455137099762E-3</v>
      </c>
      <c r="P5" s="20">
        <v>0.37231303161216461</v>
      </c>
    </row>
    <row r="6" spans="1:16">
      <c r="A6" s="437"/>
      <c r="B6" s="1" t="s">
        <v>615</v>
      </c>
      <c r="C6" s="19">
        <v>2.94</v>
      </c>
      <c r="D6" s="19">
        <v>3.04</v>
      </c>
      <c r="E6" s="19">
        <v>3.18</v>
      </c>
      <c r="F6" s="19">
        <v>3.25</v>
      </c>
      <c r="G6" s="19">
        <v>3.25</v>
      </c>
      <c r="H6" s="19">
        <v>3.34</v>
      </c>
      <c r="I6" s="20">
        <v>3.31968841506372</v>
      </c>
      <c r="J6" s="20">
        <v>3.461232712352305</v>
      </c>
      <c r="K6" s="20">
        <v>3.4467657970615155</v>
      </c>
      <c r="M6" s="1" t="s">
        <v>615</v>
      </c>
      <c r="N6" s="20">
        <v>3.4467657970615155</v>
      </c>
      <c r="O6" s="21">
        <v>0.80695159274530837</v>
      </c>
      <c r="P6" s="20">
        <v>4.2537173898068241</v>
      </c>
    </row>
    <row r="7" spans="1:16">
      <c r="A7" s="437"/>
      <c r="B7" s="1" t="s">
        <v>616</v>
      </c>
      <c r="C7" s="19">
        <v>2.72</v>
      </c>
      <c r="D7" s="19">
        <v>2.8</v>
      </c>
      <c r="E7" s="19">
        <v>2.83</v>
      </c>
      <c r="F7" s="19">
        <v>2.95</v>
      </c>
      <c r="G7" s="19">
        <v>2.96</v>
      </c>
      <c r="H7" s="19">
        <v>3.09</v>
      </c>
      <c r="I7" s="20">
        <v>3.12436352466269</v>
      </c>
      <c r="J7" s="20">
        <v>3.3476687289227716</v>
      </c>
      <c r="K7" s="20">
        <v>3.3647585213760163</v>
      </c>
      <c r="M7" s="1" t="s">
        <v>616</v>
      </c>
      <c r="N7" s="20">
        <v>3.3647585213760163</v>
      </c>
      <c r="O7" s="21">
        <v>0.974246435143726</v>
      </c>
      <c r="P7" s="20">
        <v>4.3390049565197426</v>
      </c>
    </row>
    <row r="8" spans="1:16">
      <c r="A8" s="437"/>
      <c r="B8" s="1" t="s">
        <v>134</v>
      </c>
      <c r="C8" s="19">
        <v>2.1</v>
      </c>
      <c r="D8" s="19">
        <v>2.17</v>
      </c>
      <c r="E8" s="19">
        <v>2.17</v>
      </c>
      <c r="F8" s="19">
        <v>2.17</v>
      </c>
      <c r="G8" s="19">
        <v>2.15</v>
      </c>
      <c r="H8" s="19">
        <v>2.15</v>
      </c>
      <c r="I8" s="23">
        <v>2.2470709613657398</v>
      </c>
      <c r="J8" s="23">
        <v>2.2737484508391388</v>
      </c>
      <c r="K8" s="20">
        <v>2.2757019002725922</v>
      </c>
      <c r="M8" s="1" t="s">
        <v>134</v>
      </c>
      <c r="N8" s="20">
        <v>2.2757019002725922</v>
      </c>
      <c r="O8" s="21">
        <v>1.038212110178415</v>
      </c>
      <c r="P8" s="20">
        <v>3.3139140104510072</v>
      </c>
    </row>
    <row r="9" spans="1:16" ht="10.15" customHeight="1">
      <c r="A9" s="437" t="s">
        <v>99</v>
      </c>
      <c r="B9" s="1" t="s">
        <v>133</v>
      </c>
      <c r="C9" s="19">
        <v>2.75</v>
      </c>
      <c r="D9" s="19">
        <v>2.85</v>
      </c>
      <c r="E9" s="19">
        <v>3.06</v>
      </c>
      <c r="F9" s="19">
        <v>3.19</v>
      </c>
      <c r="G9" s="19">
        <v>3.1</v>
      </c>
      <c r="H9" s="19">
        <v>3.3</v>
      </c>
      <c r="I9" s="21">
        <v>3.25</v>
      </c>
      <c r="J9" s="21">
        <v>3.0826861009205264</v>
      </c>
      <c r="K9" s="21">
        <v>3.3803399037562611</v>
      </c>
      <c r="M9" s="24" t="s">
        <v>484</v>
      </c>
    </row>
    <row r="10" spans="1:16">
      <c r="A10" s="437"/>
      <c r="B10" s="1" t="s">
        <v>614</v>
      </c>
      <c r="C10" s="19">
        <v>0.23</v>
      </c>
      <c r="D10" s="19">
        <v>0.28999999999999998</v>
      </c>
      <c r="E10" s="19">
        <v>0.28000000000000003</v>
      </c>
      <c r="F10" s="19">
        <v>0.31</v>
      </c>
      <c r="G10" s="19">
        <v>0.31</v>
      </c>
      <c r="H10" s="19">
        <v>0.31</v>
      </c>
      <c r="I10" s="21">
        <v>0.30216927489390699</v>
      </c>
      <c r="J10" s="21">
        <v>0.32341047454932381</v>
      </c>
      <c r="K10" s="21">
        <v>0.3600119402593398</v>
      </c>
    </row>
    <row r="11" spans="1:16">
      <c r="A11" s="437"/>
      <c r="B11" s="1" t="s">
        <v>612</v>
      </c>
      <c r="C11" s="19">
        <v>0</v>
      </c>
      <c r="D11" s="19">
        <v>0</v>
      </c>
      <c r="E11" s="19">
        <v>0</v>
      </c>
      <c r="F11" s="19">
        <v>0</v>
      </c>
      <c r="G11" s="19">
        <v>0</v>
      </c>
      <c r="H11" s="19">
        <v>0</v>
      </c>
      <c r="I11" s="22">
        <v>0</v>
      </c>
      <c r="J11" s="22">
        <v>0</v>
      </c>
      <c r="K11" s="22">
        <v>1.6401455137099762E-3</v>
      </c>
    </row>
    <row r="12" spans="1:16">
      <c r="A12" s="437"/>
      <c r="B12" s="1" t="s">
        <v>615</v>
      </c>
      <c r="C12" s="19">
        <v>0.63</v>
      </c>
      <c r="D12" s="19">
        <v>0.68</v>
      </c>
      <c r="E12" s="19">
        <v>0.74</v>
      </c>
      <c r="F12" s="19">
        <v>0.74</v>
      </c>
      <c r="G12" s="19">
        <v>0.74</v>
      </c>
      <c r="H12" s="19">
        <v>0.79</v>
      </c>
      <c r="I12" s="21">
        <v>0.74206763917315799</v>
      </c>
      <c r="J12" s="21">
        <v>0.71512392463959895</v>
      </c>
      <c r="K12" s="21">
        <v>0.80695159274530837</v>
      </c>
      <c r="N12" s="28"/>
      <c r="O12" s="26"/>
      <c r="P12" s="28"/>
    </row>
    <row r="13" spans="1:16">
      <c r="A13" s="437"/>
      <c r="B13" s="1" t="s">
        <v>616</v>
      </c>
      <c r="C13" s="19">
        <v>0.73</v>
      </c>
      <c r="D13" s="19">
        <v>0.75</v>
      </c>
      <c r="E13" s="19">
        <v>0.77</v>
      </c>
      <c r="F13" s="19">
        <v>0.88</v>
      </c>
      <c r="G13" s="19">
        <v>0.79</v>
      </c>
      <c r="H13" s="19">
        <v>0.91</v>
      </c>
      <c r="I13" s="21">
        <v>1.05592301862097</v>
      </c>
      <c r="J13" s="21">
        <v>0.81222935974601163</v>
      </c>
      <c r="K13" s="21">
        <v>0.974246435143726</v>
      </c>
      <c r="L13" s="25"/>
      <c r="N13" s="28"/>
      <c r="O13" s="26"/>
      <c r="P13" s="28"/>
    </row>
    <row r="14" spans="1:16">
      <c r="A14" s="437"/>
      <c r="B14" s="1" t="s">
        <v>134</v>
      </c>
      <c r="C14" s="19">
        <v>1</v>
      </c>
      <c r="D14" s="19">
        <v>0.99</v>
      </c>
      <c r="E14" s="19">
        <v>1.07</v>
      </c>
      <c r="F14" s="19">
        <v>1.06</v>
      </c>
      <c r="G14" s="19">
        <v>1.06</v>
      </c>
      <c r="H14" s="19">
        <v>1.02</v>
      </c>
      <c r="I14" s="21">
        <v>0.96076473868200796</v>
      </c>
      <c r="J14" s="21">
        <v>0.97434606072875163</v>
      </c>
      <c r="K14" s="21">
        <v>1.038212110178415</v>
      </c>
      <c r="N14" s="28"/>
      <c r="O14" s="222"/>
      <c r="P14" s="28"/>
    </row>
    <row r="15" spans="1:16" ht="10.15" customHeight="1">
      <c r="A15" s="437" t="s">
        <v>108</v>
      </c>
      <c r="B15" s="1" t="s">
        <v>133</v>
      </c>
      <c r="C15" s="19">
        <v>12.34</v>
      </c>
      <c r="D15" s="19">
        <v>12.7</v>
      </c>
      <c r="E15" s="19">
        <v>13.23</v>
      </c>
      <c r="F15" s="19">
        <v>13.51</v>
      </c>
      <c r="G15" s="19">
        <v>13.52</v>
      </c>
      <c r="H15" s="19">
        <v>13.88</v>
      </c>
      <c r="I15" s="20">
        <v>13.95</v>
      </c>
      <c r="J15" s="20">
        <v>14.155997412716204</v>
      </c>
      <c r="K15" s="20">
        <v>14.53660968801152</v>
      </c>
      <c r="N15" s="28"/>
      <c r="O15" s="26"/>
      <c r="P15" s="28"/>
    </row>
    <row r="16" spans="1:16">
      <c r="A16" s="437"/>
      <c r="B16" s="1" t="s">
        <v>614</v>
      </c>
      <c r="C16" s="19">
        <v>1.81</v>
      </c>
      <c r="D16" s="19">
        <v>1.87</v>
      </c>
      <c r="E16" s="19">
        <v>1.93</v>
      </c>
      <c r="F16" s="19">
        <v>1.96</v>
      </c>
      <c r="G16" s="19">
        <v>1.99</v>
      </c>
      <c r="H16" s="19">
        <v>1.99</v>
      </c>
      <c r="I16" s="20">
        <v>2.0008280439798201</v>
      </c>
      <c r="J16" s="20">
        <v>2.0392141372346679</v>
      </c>
      <c r="K16" s="20">
        <v>2.1010264030624799</v>
      </c>
      <c r="N16" s="28"/>
      <c r="O16" s="26"/>
      <c r="P16" s="28"/>
    </row>
    <row r="17" spans="1:17">
      <c r="A17" s="437"/>
      <c r="B17" s="1" t="s">
        <v>612</v>
      </c>
      <c r="C17" s="19">
        <v>0.37</v>
      </c>
      <c r="D17" s="19">
        <v>0.36</v>
      </c>
      <c r="E17" s="19">
        <v>0.35</v>
      </c>
      <c r="F17" s="19">
        <v>0.32</v>
      </c>
      <c r="G17" s="19">
        <v>0.32</v>
      </c>
      <c r="H17" s="19">
        <v>0.33</v>
      </c>
      <c r="I17" s="20">
        <v>0.34807897135568799</v>
      </c>
      <c r="J17" s="20">
        <v>0.33410853095935233</v>
      </c>
      <c r="K17" s="20">
        <v>0.37231303161216461</v>
      </c>
      <c r="N17" s="28"/>
      <c r="O17" s="26"/>
      <c r="P17" s="28"/>
    </row>
    <row r="18" spans="1:17">
      <c r="A18" s="437"/>
      <c r="B18" s="1" t="s">
        <v>615</v>
      </c>
      <c r="C18" s="19">
        <v>3.57</v>
      </c>
      <c r="D18" s="19">
        <v>3.72</v>
      </c>
      <c r="E18" s="19">
        <v>3.91</v>
      </c>
      <c r="F18" s="19">
        <v>3.99</v>
      </c>
      <c r="G18" s="19">
        <v>3.99</v>
      </c>
      <c r="H18" s="19">
        <v>4.1399999999999997</v>
      </c>
      <c r="I18" s="20">
        <v>4.0617560542368798</v>
      </c>
      <c r="J18" s="20">
        <v>4.1763566369919038</v>
      </c>
      <c r="K18" s="20">
        <v>4.2537173898068241</v>
      </c>
      <c r="N18" s="26"/>
      <c r="P18" s="26"/>
    </row>
    <row r="19" spans="1:17">
      <c r="A19" s="437"/>
      <c r="B19" s="1" t="s">
        <v>616</v>
      </c>
      <c r="C19" s="19">
        <v>3.45</v>
      </c>
      <c r="D19" s="19">
        <v>3.55</v>
      </c>
      <c r="E19" s="19">
        <v>3.61</v>
      </c>
      <c r="F19" s="19">
        <v>3.84</v>
      </c>
      <c r="G19" s="19">
        <v>3.75</v>
      </c>
      <c r="H19" s="19">
        <v>4</v>
      </c>
      <c r="I19" s="20">
        <v>4.1802865432836596</v>
      </c>
      <c r="J19" s="20">
        <v>4.1598980886687835</v>
      </c>
      <c r="K19" s="20">
        <v>4.3390049565197426</v>
      </c>
      <c r="M19" s="2"/>
      <c r="N19" s="26"/>
      <c r="O19" s="2"/>
      <c r="P19" s="26"/>
      <c r="Q19" s="2"/>
    </row>
    <row r="20" spans="1:17">
      <c r="A20" s="437"/>
      <c r="B20" s="1" t="s">
        <v>134</v>
      </c>
      <c r="C20" s="19">
        <v>3.1</v>
      </c>
      <c r="D20" s="19">
        <v>3.16</v>
      </c>
      <c r="E20" s="19">
        <v>3.25</v>
      </c>
      <c r="F20" s="19">
        <v>3.23</v>
      </c>
      <c r="G20" s="19">
        <v>3.21</v>
      </c>
      <c r="H20" s="19">
        <v>3.18</v>
      </c>
      <c r="I20" s="20">
        <v>3.2078357000477502</v>
      </c>
      <c r="J20" s="20">
        <v>3.2480945115678908</v>
      </c>
      <c r="K20" s="20">
        <v>3.3139140104510072</v>
      </c>
      <c r="M20" s="2"/>
      <c r="N20" s="26"/>
      <c r="O20" s="2"/>
      <c r="P20" s="26"/>
      <c r="Q20" s="2"/>
    </row>
    <row r="21" spans="1:17">
      <c r="A21" s="24" t="s">
        <v>484</v>
      </c>
      <c r="B21" s="27"/>
      <c r="C21" s="27"/>
      <c r="D21" s="27"/>
      <c r="E21" s="27"/>
      <c r="F21" s="27"/>
      <c r="G21" s="27"/>
      <c r="H21" s="2"/>
      <c r="I21" s="2"/>
      <c r="J21" s="2"/>
      <c r="K21" s="2"/>
      <c r="M21" s="2"/>
      <c r="N21" s="26"/>
      <c r="O21" s="2"/>
      <c r="P21" s="26"/>
      <c r="Q21" s="2"/>
    </row>
    <row r="22" spans="1:17">
      <c r="A22" s="2" t="s">
        <v>107</v>
      </c>
      <c r="B22" s="2"/>
      <c r="C22" s="2"/>
      <c r="D22" s="2"/>
      <c r="E22" s="2"/>
      <c r="F22" s="2"/>
      <c r="G22" s="2"/>
      <c r="H22" s="2"/>
      <c r="I22" s="2"/>
      <c r="J22" s="2"/>
      <c r="K22" s="2"/>
      <c r="M22" s="2"/>
      <c r="N22" s="28"/>
      <c r="O22" s="2"/>
      <c r="P22" s="28"/>
      <c r="Q22" s="2"/>
    </row>
    <row r="23" spans="1:17">
      <c r="M23" s="2"/>
      <c r="N23" s="29"/>
      <c r="O23" s="2"/>
      <c r="P23" s="30"/>
      <c r="Q23" s="2"/>
    </row>
    <row r="24" spans="1:17">
      <c r="M24" s="2"/>
      <c r="N24" s="29"/>
      <c r="O24" s="2"/>
      <c r="P24" s="28"/>
      <c r="Q24" s="2"/>
    </row>
    <row r="25" spans="1:17">
      <c r="N25" s="29"/>
      <c r="O25" s="2"/>
      <c r="P25" s="28"/>
      <c r="Q25" s="2"/>
    </row>
    <row r="26" spans="1:17">
      <c r="M26" s="2"/>
      <c r="N26" s="29"/>
      <c r="O26" s="2"/>
      <c r="P26" s="28"/>
      <c r="Q26" s="2"/>
    </row>
    <row r="27" spans="1:17">
      <c r="M27" s="2"/>
      <c r="N27" s="29"/>
      <c r="O27" s="2"/>
      <c r="P27" s="28"/>
      <c r="Q27" s="2"/>
    </row>
    <row r="28" spans="1:17">
      <c r="H28" s="2"/>
      <c r="I28" s="2"/>
      <c r="J28" s="2"/>
      <c r="K28" s="2"/>
      <c r="L28" s="2"/>
      <c r="M28" s="2"/>
      <c r="N28" s="2"/>
      <c r="O28" s="2"/>
      <c r="P28" s="2"/>
      <c r="Q28" s="2"/>
    </row>
    <row r="29" spans="1:17">
      <c r="M29" s="2"/>
      <c r="N29" s="2"/>
      <c r="O29" s="26"/>
      <c r="P29" s="2"/>
      <c r="Q29" s="2"/>
    </row>
    <row r="30" spans="1:17">
      <c r="M30" s="2"/>
      <c r="N30" s="2"/>
      <c r="O30" s="26"/>
      <c r="P30" s="2"/>
      <c r="Q30" s="2"/>
    </row>
    <row r="31" spans="1:17">
      <c r="M31" s="31"/>
      <c r="N31" s="2"/>
      <c r="O31" s="26"/>
      <c r="P31" s="2"/>
      <c r="Q31" s="2"/>
    </row>
    <row r="32" spans="1:17">
      <c r="M32" s="31"/>
      <c r="N32" s="2"/>
      <c r="O32" s="26"/>
      <c r="P32" s="2"/>
      <c r="Q32" s="2"/>
    </row>
    <row r="33" spans="1:17">
      <c r="M33" s="2"/>
      <c r="N33" s="2"/>
      <c r="O33" s="26"/>
      <c r="P33" s="2"/>
      <c r="Q33" s="2"/>
    </row>
    <row r="34" spans="1:17">
      <c r="M34" s="2"/>
      <c r="N34" s="2"/>
      <c r="O34" s="26"/>
      <c r="P34" s="2"/>
      <c r="Q34" s="2"/>
    </row>
    <row r="35" spans="1:17" ht="18">
      <c r="J35" s="209"/>
      <c r="M35" s="2"/>
      <c r="N35" s="2"/>
      <c r="O35" s="2"/>
      <c r="P35" s="2"/>
      <c r="Q35" s="2"/>
    </row>
    <row r="36" spans="1:17">
      <c r="M36" s="2"/>
      <c r="N36" s="2"/>
      <c r="O36" s="2"/>
      <c r="P36" s="2"/>
      <c r="Q36" s="2"/>
    </row>
    <row r="37" spans="1:17">
      <c r="M37" s="2"/>
      <c r="N37" s="2"/>
      <c r="O37" s="2"/>
      <c r="P37" s="2"/>
      <c r="Q37" s="2"/>
    </row>
    <row r="41" spans="1:17">
      <c r="A41" s="414" t="s">
        <v>484</v>
      </c>
      <c r="B41" s="414"/>
      <c r="C41" s="414"/>
      <c r="D41" s="414"/>
      <c r="E41" s="414"/>
      <c r="F41" s="414"/>
      <c r="G41" s="414"/>
      <c r="H41" s="414"/>
    </row>
    <row r="42" spans="1:17">
      <c r="B42" s="2" t="s">
        <v>107</v>
      </c>
    </row>
  </sheetData>
  <mergeCells count="5">
    <mergeCell ref="A41:H41"/>
    <mergeCell ref="A2:B2"/>
    <mergeCell ref="A3:A8"/>
    <mergeCell ref="A9:A14"/>
    <mergeCell ref="A15:A20"/>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T69"/>
  <sheetViews>
    <sheetView zoomScaleNormal="100" workbookViewId="0">
      <selection activeCell="D55" sqref="D55"/>
    </sheetView>
  </sheetViews>
  <sheetFormatPr baseColWidth="10" defaultColWidth="8.75" defaultRowHeight="14.25"/>
  <cols>
    <col min="1" max="1" width="4.75" customWidth="1"/>
    <col min="2" max="2" width="29.5" customWidth="1"/>
    <col min="3" max="6" width="9.75" style="77" customWidth="1"/>
    <col min="7" max="7" width="9.75" customWidth="1"/>
    <col min="8" max="8" width="9.75" style="77" customWidth="1"/>
    <col min="10" max="10" width="9.5" hidden="1" customWidth="1"/>
    <col min="11" max="13" width="0" hidden="1" customWidth="1"/>
  </cols>
  <sheetData>
    <row r="1" spans="1:254" ht="15" customHeight="1">
      <c r="A1" s="438" t="s">
        <v>617</v>
      </c>
      <c r="B1" s="438"/>
      <c r="C1" s="438"/>
      <c r="D1" s="438"/>
      <c r="E1" s="438"/>
      <c r="F1" s="438"/>
      <c r="G1" s="438"/>
      <c r="H1" s="438"/>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row>
    <row r="2" spans="1:254" ht="22.5">
      <c r="A2" s="440"/>
      <c r="B2" s="440"/>
      <c r="C2" s="337" t="s">
        <v>132</v>
      </c>
      <c r="D2" s="337" t="s">
        <v>99</v>
      </c>
      <c r="E2" s="338" t="s">
        <v>483</v>
      </c>
      <c r="F2" s="337" t="s">
        <v>608</v>
      </c>
      <c r="G2" s="338" t="s">
        <v>430</v>
      </c>
      <c r="H2" s="337" t="s">
        <v>618</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row>
    <row r="3" spans="1:254">
      <c r="A3" s="441" t="s">
        <v>135</v>
      </c>
      <c r="B3" s="339" t="s">
        <v>125</v>
      </c>
      <c r="C3" s="340">
        <v>2233</v>
      </c>
      <c r="D3" s="340">
        <v>1054</v>
      </c>
      <c r="E3" s="341">
        <f>SUM(C3:D3)</f>
        <v>3287</v>
      </c>
      <c r="F3" s="342">
        <f>C3/E3*100</f>
        <v>67.934286583510811</v>
      </c>
      <c r="G3" s="341">
        <v>3418</v>
      </c>
      <c r="H3" s="343">
        <f>E3/G3-1</f>
        <v>-3.8326506729081333E-2</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row>
    <row r="4" spans="1:254">
      <c r="A4" s="441"/>
      <c r="B4" s="339" t="s">
        <v>136</v>
      </c>
      <c r="C4" s="340">
        <v>80471</v>
      </c>
      <c r="D4" s="340">
        <v>65783</v>
      </c>
      <c r="E4" s="341">
        <f>SUM(C4:D4)</f>
        <v>146254</v>
      </c>
      <c r="F4" s="342">
        <f>C4/E4*100</f>
        <v>55.021401124071822</v>
      </c>
      <c r="G4" s="341">
        <v>127905</v>
      </c>
      <c r="H4" s="343">
        <f t="shared" ref="H4:H65" si="0">E4/G4-1</f>
        <v>0.14345803526054501</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row>
    <row r="5" spans="1:254">
      <c r="A5" s="441"/>
      <c r="B5" s="339" t="s">
        <v>137</v>
      </c>
      <c r="C5" s="340">
        <v>592437</v>
      </c>
      <c r="D5" s="340">
        <v>304779</v>
      </c>
      <c r="E5" s="341">
        <f>SUM(C5:D5)</f>
        <v>897216</v>
      </c>
      <c r="F5" s="342">
        <f>C5/E5*100</f>
        <v>66.030587952065062</v>
      </c>
      <c r="G5" s="341">
        <v>846569</v>
      </c>
      <c r="H5" s="343">
        <f t="shared" si="0"/>
        <v>5.9826192548982915E-2</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row>
    <row r="6" spans="1:254">
      <c r="A6" s="441"/>
      <c r="B6" s="339" t="s">
        <v>138</v>
      </c>
      <c r="C6" s="344">
        <f>C4/K28*1000</f>
        <v>66.22179210549271</v>
      </c>
      <c r="D6" s="344">
        <f>D4/K28*1000</f>
        <v>54.134634216992794</v>
      </c>
      <c r="E6" s="345">
        <f>C6+D6</f>
        <v>120.3564263224855</v>
      </c>
      <c r="F6" s="342">
        <f>C6/E6*100</f>
        <v>55.021401124071822</v>
      </c>
      <c r="G6" s="345">
        <v>105.25653116343832</v>
      </c>
      <c r="H6" s="343">
        <f t="shared" si="0"/>
        <v>0.14345803526054501</v>
      </c>
      <c r="I6" s="2"/>
      <c r="J6" s="85">
        <v>0.65857226448215334</v>
      </c>
      <c r="K6" s="2" t="s">
        <v>139</v>
      </c>
      <c r="L6" s="2">
        <f>(C3*100)/E3</f>
        <v>67.934286583510797</v>
      </c>
      <c r="M6" s="2">
        <f>L6/100</f>
        <v>0.67934286583510795</v>
      </c>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row>
    <row r="7" spans="1:254">
      <c r="A7" s="441"/>
      <c r="B7" s="339" t="s">
        <v>140</v>
      </c>
      <c r="C7" s="344">
        <f>C5/K28*1000</f>
        <v>487.53264964523601</v>
      </c>
      <c r="D7" s="344">
        <f>D5/K28*1000</f>
        <v>250.8109949686218</v>
      </c>
      <c r="E7" s="345">
        <f>C7+D7</f>
        <v>738.3436446138578</v>
      </c>
      <c r="F7" s="342">
        <f>C7/E7*100</f>
        <v>66.030587952065062</v>
      </c>
      <c r="G7" s="345">
        <v>696.66483976780273</v>
      </c>
      <c r="H7" s="343">
        <f t="shared" si="0"/>
        <v>5.9826192548983137E-2</v>
      </c>
      <c r="I7" s="2"/>
      <c r="J7" s="85">
        <v>0.34142773551784672</v>
      </c>
      <c r="K7" s="2" t="s">
        <v>141</v>
      </c>
      <c r="L7" s="2">
        <f>(D3*100)/E3</f>
        <v>32.065713416489203</v>
      </c>
      <c r="M7" s="2">
        <f>L7/100</f>
        <v>0.32065713416489205</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row>
    <row r="8" spans="1:254">
      <c r="A8" s="441"/>
      <c r="B8" s="339" t="s">
        <v>142</v>
      </c>
      <c r="C8" s="344">
        <f>C5/C4</f>
        <v>7.3621180300977995</v>
      </c>
      <c r="D8" s="344">
        <f>D5/D4</f>
        <v>4.6330966967149569</v>
      </c>
      <c r="E8" s="345">
        <f>(C8*J6)+(D8*J7)</f>
        <v>6.4303544560610018</v>
      </c>
      <c r="F8" s="342"/>
      <c r="G8" s="345">
        <v>6.7328607850335951</v>
      </c>
      <c r="H8" s="343">
        <f t="shared" si="0"/>
        <v>-4.4929835716346789E-2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row>
    <row r="9" spans="1:254">
      <c r="A9" s="441"/>
      <c r="B9" s="339" t="s">
        <v>143</v>
      </c>
      <c r="C9" s="344">
        <f>(C5/(C3*365))*100</f>
        <v>72.687643013575936</v>
      </c>
      <c r="D9" s="344">
        <f>(D5/(D3*365))*100</f>
        <v>79.22305112942216</v>
      </c>
      <c r="E9" s="345">
        <f>(C9*J6)+(D9*J7)</f>
        <v>74.919012607254274</v>
      </c>
      <c r="F9" s="342"/>
      <c r="G9" s="345">
        <v>67.857434853354917</v>
      </c>
      <c r="H9" s="343">
        <f t="shared" si="0"/>
        <v>0.10406490857132988</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row>
    <row r="10" spans="1:254">
      <c r="A10" s="441"/>
      <c r="B10" s="339" t="s">
        <v>144</v>
      </c>
      <c r="C10" s="344">
        <f>J17/C3</f>
        <v>34.271383788625165</v>
      </c>
      <c r="D10" s="344">
        <f>K17/D3</f>
        <v>48.744781783681212</v>
      </c>
      <c r="E10" s="345">
        <f>(C10*J6)+(D10*J7)</f>
        <v>39.213003291325691</v>
      </c>
      <c r="F10" s="342"/>
      <c r="G10" s="345">
        <v>37.421006436512585</v>
      </c>
      <c r="H10" s="343">
        <f t="shared" si="0"/>
        <v>4.788745748603418E-2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row>
    <row r="11" spans="1:254">
      <c r="A11" s="441"/>
      <c r="B11" s="339" t="s">
        <v>145</v>
      </c>
      <c r="C11" s="344">
        <f>(J21/C4)*100</f>
        <v>4.5221259832734777</v>
      </c>
      <c r="D11" s="344">
        <f>(K21/D4)*100</f>
        <v>1.4213398598422085</v>
      </c>
      <c r="E11" s="345">
        <f>(C11*J6)+(D11*J7)</f>
        <v>3.4634315988251774</v>
      </c>
      <c r="F11" s="342"/>
      <c r="G11" s="345">
        <v>3.7529493414318358</v>
      </c>
      <c r="H11" s="343">
        <f t="shared" si="0"/>
        <v>-7.71440582505174E-2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row>
    <row r="12" spans="1:254">
      <c r="A12" s="441" t="s">
        <v>146</v>
      </c>
      <c r="B12" s="339" t="s">
        <v>147</v>
      </c>
      <c r="C12" s="340">
        <v>24429</v>
      </c>
      <c r="D12" s="340">
        <v>26525</v>
      </c>
      <c r="E12" s="341">
        <f>SUM(C12:D12)</f>
        <v>50954</v>
      </c>
      <c r="F12" s="342">
        <f>C12/E12*100</f>
        <v>47.943242924991168</v>
      </c>
      <c r="G12" s="341">
        <v>45636</v>
      </c>
      <c r="H12" s="343">
        <f t="shared" si="0"/>
        <v>0.11653080901043045</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row>
    <row r="13" spans="1:254">
      <c r="A13" s="441"/>
      <c r="B13" s="339" t="s">
        <v>148</v>
      </c>
      <c r="C13" s="340">
        <v>18367</v>
      </c>
      <c r="D13" s="340">
        <v>22462</v>
      </c>
      <c r="E13" s="341">
        <f>SUM(C13:D13)</f>
        <v>40829</v>
      </c>
      <c r="F13" s="342">
        <f>C13/E13*100</f>
        <v>44.985182100957658</v>
      </c>
      <c r="G13" s="341">
        <v>25581</v>
      </c>
      <c r="H13" s="343">
        <f t="shared" si="0"/>
        <v>0.59606739376881279</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row>
    <row r="14" spans="1:254">
      <c r="A14" s="441"/>
      <c r="B14" s="339" t="s">
        <v>149</v>
      </c>
      <c r="C14" s="340">
        <v>23810</v>
      </c>
      <c r="D14" s="340">
        <v>15484</v>
      </c>
      <c r="E14" s="341">
        <f>SUM(C14:D14)</f>
        <v>39294</v>
      </c>
      <c r="F14" s="342">
        <f>C14/E14*100</f>
        <v>60.594492797882623</v>
      </c>
      <c r="G14" s="341">
        <v>40571</v>
      </c>
      <c r="H14" s="343">
        <f t="shared" si="0"/>
        <v>-3.1475684602302101E-2</v>
      </c>
      <c r="I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row>
    <row r="15" spans="1:254">
      <c r="A15" s="441"/>
      <c r="B15" s="339" t="s">
        <v>619</v>
      </c>
      <c r="C15" s="340">
        <v>66606</v>
      </c>
      <c r="D15" s="340">
        <v>64471</v>
      </c>
      <c r="E15" s="341">
        <f>SUM(C15:D15)</f>
        <v>131077</v>
      </c>
      <c r="F15" s="342">
        <f>C15/E15*100</f>
        <v>50.814406799057046</v>
      </c>
      <c r="G15" s="341">
        <v>111788</v>
      </c>
      <c r="H15" s="343">
        <f t="shared" si="0"/>
        <v>0.1725498264572225</v>
      </c>
      <c r="I15" s="2"/>
      <c r="J15" s="2" t="s">
        <v>136</v>
      </c>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row>
    <row r="16" spans="1:254">
      <c r="A16" s="441"/>
      <c r="B16" s="339" t="s">
        <v>620</v>
      </c>
      <c r="C16" s="344">
        <f>(C15/K28)*1000</f>
        <v>54.811903480489214</v>
      </c>
      <c r="D16" s="344">
        <f>(D15/K28)*1000</f>
        <v>53.054953446996066</v>
      </c>
      <c r="E16" s="341">
        <f>SUM(C16:D16)</f>
        <v>107.86685692748529</v>
      </c>
      <c r="F16" s="342"/>
      <c r="G16" s="341">
        <v>91.993409997251419</v>
      </c>
      <c r="H16" s="343">
        <f t="shared" si="0"/>
        <v>0.17254982645722272</v>
      </c>
      <c r="I16" s="2"/>
      <c r="J16" s="2" t="s">
        <v>139</v>
      </c>
      <c r="K16" s="2" t="s">
        <v>141</v>
      </c>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row>
    <row r="17" spans="1:254">
      <c r="A17" s="441"/>
      <c r="B17" s="339" t="s">
        <v>621</v>
      </c>
      <c r="C17" s="344">
        <f>((C13+C14)/C15)*100</f>
        <v>63.323124042879023</v>
      </c>
      <c r="D17" s="344">
        <f>((D13+D14)/D15)*100</f>
        <v>58.857470800825176</v>
      </c>
      <c r="E17" s="345">
        <f>(C17*J6)+(D17*J7)</f>
        <v>61.798426168836656</v>
      </c>
      <c r="F17" s="342"/>
      <c r="G17" s="345">
        <v>59.361284375585157</v>
      </c>
      <c r="H17" s="343">
        <f t="shared" si="0"/>
        <v>4.1056082577854092E-2</v>
      </c>
      <c r="I17" s="2"/>
      <c r="J17" s="2">
        <v>76528</v>
      </c>
      <c r="K17" s="84">
        <v>51377</v>
      </c>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row>
    <row r="18" spans="1:254">
      <c r="A18" s="441" t="s">
        <v>150</v>
      </c>
      <c r="B18" s="339" t="s">
        <v>151</v>
      </c>
      <c r="C18" s="340">
        <v>5708</v>
      </c>
      <c r="D18" s="340">
        <v>1964</v>
      </c>
      <c r="E18" s="341">
        <f>SUM(C18:D18)</f>
        <v>7672</v>
      </c>
      <c r="F18" s="342">
        <f>C18/E18*100</f>
        <v>74.400417101147028</v>
      </c>
      <c r="G18" s="341">
        <v>7508</v>
      </c>
      <c r="H18" s="343">
        <f t="shared" si="0"/>
        <v>2.1843367075119913E-2</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row>
    <row r="19" spans="1:254">
      <c r="A19" s="441"/>
      <c r="B19" s="339" t="s">
        <v>152</v>
      </c>
      <c r="C19" s="340">
        <v>1184</v>
      </c>
      <c r="D19" s="346">
        <v>754</v>
      </c>
      <c r="E19" s="341">
        <f>SUM(C19:D19)</f>
        <v>1938</v>
      </c>
      <c r="F19" s="342">
        <f>C19/E19*100</f>
        <v>61.093911248710008</v>
      </c>
      <c r="G19" s="341">
        <v>2056</v>
      </c>
      <c r="H19" s="343">
        <f t="shared" si="0"/>
        <v>-5.7392996108949434E-2</v>
      </c>
      <c r="I19" s="2"/>
      <c r="J19" s="2" t="s">
        <v>153</v>
      </c>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row>
    <row r="20" spans="1:254">
      <c r="A20" s="441"/>
      <c r="B20" s="339" t="s">
        <v>622</v>
      </c>
      <c r="C20" s="340">
        <f>C18+C19</f>
        <v>6892</v>
      </c>
      <c r="D20" s="340">
        <f>D18+D19</f>
        <v>2718</v>
      </c>
      <c r="E20" s="341">
        <f>SUM(C20:D20)</f>
        <v>9610</v>
      </c>
      <c r="F20" s="342">
        <f>C20/E20*100</f>
        <v>71.716961498439119</v>
      </c>
      <c r="G20" s="341">
        <v>9564</v>
      </c>
      <c r="H20" s="343">
        <f t="shared" si="0"/>
        <v>4.8097030531157881E-3</v>
      </c>
      <c r="I20" s="2"/>
      <c r="J20" s="2" t="s">
        <v>139</v>
      </c>
      <c r="K20" s="2" t="s">
        <v>141</v>
      </c>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row>
    <row r="21" spans="1:254">
      <c r="A21" s="441"/>
      <c r="B21" s="339" t="s">
        <v>155</v>
      </c>
      <c r="C21" s="340">
        <v>6870</v>
      </c>
      <c r="D21" s="340">
        <v>2718</v>
      </c>
      <c r="E21" s="341">
        <f>SUM(C21:D21)</f>
        <v>9588</v>
      </c>
      <c r="F21" s="342">
        <f>C21/E21*100</f>
        <v>71.652065081351694</v>
      </c>
      <c r="G21" s="341">
        <v>9517</v>
      </c>
      <c r="H21" s="343">
        <f t="shared" si="0"/>
        <v>7.4603341389092304E-3</v>
      </c>
      <c r="I21" s="2"/>
      <c r="J21" s="2">
        <v>3639</v>
      </c>
      <c r="K21" s="2">
        <v>935</v>
      </c>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row>
    <row r="22" spans="1:254">
      <c r="A22" s="441"/>
      <c r="B22" s="339" t="s">
        <v>156</v>
      </c>
      <c r="C22" s="344">
        <f>(C19/C20)*100</f>
        <v>17.17933836331979</v>
      </c>
      <c r="D22" s="344">
        <f>(D19/D20)*100</f>
        <v>27.740986019131714</v>
      </c>
      <c r="E22" s="345">
        <f>(C22*J6)+(D22*J7)</f>
        <v>20.785377805781032</v>
      </c>
      <c r="F22" s="342"/>
      <c r="G22" s="345">
        <v>22.785894816388041</v>
      </c>
      <c r="H22" s="343">
        <f t="shared" si="0"/>
        <v>-8.7796289183613707E-2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row>
    <row r="23" spans="1:254">
      <c r="A23" s="441"/>
      <c r="B23" s="339" t="s">
        <v>157</v>
      </c>
      <c r="C23" s="344">
        <f>(C21/J33)*1000</f>
        <v>24.013925979782165</v>
      </c>
      <c r="D23" s="344">
        <f>(D21/J33)*1000</f>
        <v>9.5007060863242963</v>
      </c>
      <c r="E23" s="345">
        <f>C23+D23</f>
        <v>33.514632066106458</v>
      </c>
      <c r="F23" s="342"/>
      <c r="G23" s="345">
        <v>33.266453209546846</v>
      </c>
      <c r="H23" s="343">
        <f t="shared" si="0"/>
        <v>7.4603341389092304E-3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row>
    <row r="24" spans="1:254" ht="15">
      <c r="A24" s="441" t="s">
        <v>158</v>
      </c>
      <c r="B24" s="339" t="s">
        <v>159</v>
      </c>
      <c r="C24" s="340">
        <v>432681</v>
      </c>
      <c r="D24" s="340">
        <v>772391</v>
      </c>
      <c r="E24" s="341">
        <f>SUM(C24:D24)</f>
        <v>1205072</v>
      </c>
      <c r="F24" s="342">
        <f>C24/E24*100</f>
        <v>35.904991568968491</v>
      </c>
      <c r="G24" s="341">
        <v>1089339</v>
      </c>
      <c r="H24" s="343">
        <f t="shared" si="0"/>
        <v>0.10624149139983063</v>
      </c>
      <c r="J24" s="3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row>
    <row r="25" spans="1:254" ht="15">
      <c r="A25" s="441"/>
      <c r="B25" s="339" t="s">
        <v>160</v>
      </c>
      <c r="C25" s="340">
        <v>1512857</v>
      </c>
      <c r="D25" s="340">
        <v>1684118</v>
      </c>
      <c r="E25" s="341">
        <f>SUM(C25:D25)</f>
        <v>3196975</v>
      </c>
      <c r="F25" s="342">
        <f>C25/E25*100</f>
        <v>47.321514869525103</v>
      </c>
      <c r="G25" s="341">
        <v>2872321</v>
      </c>
      <c r="H25" s="343">
        <f t="shared" si="0"/>
        <v>0.11302845329613231</v>
      </c>
      <c r="I25" s="2"/>
      <c r="J25" s="33"/>
      <c r="K25" s="34"/>
      <c r="L25" s="2"/>
      <c r="M25" s="2"/>
      <c r="N25" s="213"/>
      <c r="O25" s="213"/>
      <c r="P25" s="213"/>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row>
    <row r="26" spans="1:254">
      <c r="A26" s="441"/>
      <c r="B26" s="339" t="s">
        <v>161</v>
      </c>
      <c r="C26" s="347">
        <f>(C25/K28)*1000</f>
        <v>1244.9715020235785</v>
      </c>
      <c r="D26" s="347">
        <f>(D25/K28)*1000</f>
        <v>1385.9068742418781</v>
      </c>
      <c r="E26" s="345">
        <f>C26+D26</f>
        <v>2630.8783762654566</v>
      </c>
      <c r="F26" s="342"/>
      <c r="G26" s="345">
        <v>2363.7116989007336</v>
      </c>
      <c r="H26" s="343">
        <f t="shared" si="0"/>
        <v>0.11302845329613231</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row>
    <row r="27" spans="1:254" ht="13.15" customHeight="1">
      <c r="A27" s="441"/>
      <c r="B27" s="339" t="s">
        <v>162</v>
      </c>
      <c r="C27" s="344">
        <f>(C24/C25)*100</f>
        <v>28.600257658192412</v>
      </c>
      <c r="D27" s="344">
        <f>(D24/D25)*100</f>
        <v>45.863235236485806</v>
      </c>
      <c r="E27" s="345">
        <f>(C27*J6)+(D27*J7)</f>
        <v>34.494317001044493</v>
      </c>
      <c r="F27" s="342"/>
      <c r="G27" s="345">
        <v>33.897091736073904</v>
      </c>
      <c r="H27" s="343">
        <f t="shared" si="0"/>
        <v>1.7618775959325372E-2</v>
      </c>
      <c r="I27" s="35"/>
      <c r="J27" s="35" t="s">
        <v>163</v>
      </c>
      <c r="K27" s="35" t="s">
        <v>417</v>
      </c>
      <c r="L27" s="2"/>
      <c r="M27" s="35"/>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row>
    <row r="28" spans="1:254" ht="15">
      <c r="A28" s="441" t="s">
        <v>164</v>
      </c>
      <c r="B28" s="339" t="s">
        <v>165</v>
      </c>
      <c r="C28" s="340">
        <v>2988</v>
      </c>
      <c r="D28" s="340">
        <v>884</v>
      </c>
      <c r="E28" s="341">
        <f t="shared" ref="E28:E39" si="1">SUM(C28:D28)</f>
        <v>3872</v>
      </c>
      <c r="F28" s="342">
        <f t="shared" ref="F28:F39" si="2">C28/E28*100</f>
        <v>77.169421487603302</v>
      </c>
      <c r="G28" s="341">
        <v>1967</v>
      </c>
      <c r="H28" s="343">
        <f t="shared" si="0"/>
        <v>0.96847991865785454</v>
      </c>
      <c r="I28" s="2"/>
      <c r="J28" s="36"/>
      <c r="K28" s="2">
        <v>1215174</v>
      </c>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row>
    <row r="29" spans="1:254">
      <c r="A29" s="441"/>
      <c r="B29" s="339" t="s">
        <v>166</v>
      </c>
      <c r="C29" s="340">
        <v>6169</v>
      </c>
      <c r="D29" s="340">
        <v>2345</v>
      </c>
      <c r="E29" s="341">
        <f t="shared" si="1"/>
        <v>8514</v>
      </c>
      <c r="F29" s="342">
        <f t="shared" si="2"/>
        <v>72.457129433873618</v>
      </c>
      <c r="G29" s="341">
        <v>7853</v>
      </c>
      <c r="H29" s="343">
        <f t="shared" si="0"/>
        <v>8.4171654144912678E-2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row>
    <row r="30" spans="1:254">
      <c r="A30" s="441"/>
      <c r="B30" s="339" t="s">
        <v>167</v>
      </c>
      <c r="C30" s="340">
        <v>29648</v>
      </c>
      <c r="D30" s="340">
        <v>36150</v>
      </c>
      <c r="E30" s="341">
        <f t="shared" si="1"/>
        <v>65798</v>
      </c>
      <c r="F30" s="342">
        <f t="shared" si="2"/>
        <v>45.059120338004192</v>
      </c>
      <c r="G30" s="341">
        <v>57787</v>
      </c>
      <c r="H30" s="343">
        <f t="shared" si="0"/>
        <v>0.13862979562877453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row>
    <row r="31" spans="1:254">
      <c r="A31" s="441"/>
      <c r="B31" s="339" t="s">
        <v>121</v>
      </c>
      <c r="C31" s="340">
        <v>3206</v>
      </c>
      <c r="D31" s="346">
        <v>1017</v>
      </c>
      <c r="E31" s="341">
        <f t="shared" si="1"/>
        <v>4223</v>
      </c>
      <c r="F31" s="342">
        <f t="shared" si="2"/>
        <v>75.917594127397578</v>
      </c>
      <c r="G31" s="341">
        <v>3600</v>
      </c>
      <c r="H31" s="343">
        <f t="shared" si="0"/>
        <v>0.17305555555555552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row>
    <row r="32" spans="1:254" ht="15">
      <c r="A32" s="441"/>
      <c r="B32" s="339" t="s">
        <v>168</v>
      </c>
      <c r="C32" s="340">
        <v>47529</v>
      </c>
      <c r="D32" s="340">
        <v>82908</v>
      </c>
      <c r="E32" s="341">
        <f t="shared" si="1"/>
        <v>130437</v>
      </c>
      <c r="F32" s="342">
        <f t="shared" si="2"/>
        <v>36.438280549230662</v>
      </c>
      <c r="G32" s="341">
        <v>132752</v>
      </c>
      <c r="H32" s="343">
        <f t="shared" si="0"/>
        <v>-1.7438531999517948E-2</v>
      </c>
      <c r="I32" s="2"/>
      <c r="J32" s="37" t="s">
        <v>169</v>
      </c>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row>
    <row r="33" spans="1:254" ht="11.65" customHeight="1">
      <c r="A33" s="441"/>
      <c r="B33" s="339" t="s">
        <v>120</v>
      </c>
      <c r="C33" s="346">
        <v>807</v>
      </c>
      <c r="D33" s="340">
        <v>322</v>
      </c>
      <c r="E33" s="341">
        <f t="shared" si="1"/>
        <v>1129</v>
      </c>
      <c r="F33" s="342">
        <f t="shared" si="2"/>
        <v>71.479185119574836</v>
      </c>
      <c r="G33" s="341">
        <v>1135</v>
      </c>
      <c r="H33" s="343">
        <f t="shared" si="0"/>
        <v>-5.2863436123348206E-3</v>
      </c>
      <c r="I33" s="2"/>
      <c r="J33" s="38">
        <v>286084</v>
      </c>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row>
    <row r="34" spans="1:254">
      <c r="A34" s="441"/>
      <c r="B34" s="339" t="s">
        <v>113</v>
      </c>
      <c r="C34" s="340">
        <v>85690</v>
      </c>
      <c r="D34" s="340">
        <v>58455</v>
      </c>
      <c r="E34" s="341">
        <f t="shared" si="1"/>
        <v>144145</v>
      </c>
      <c r="F34" s="342">
        <f t="shared" si="2"/>
        <v>59.447084532935591</v>
      </c>
      <c r="G34" s="341">
        <v>120391</v>
      </c>
      <c r="H34" s="343">
        <f t="shared" si="0"/>
        <v>0.19730710767416171</v>
      </c>
      <c r="I34" s="39"/>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row>
    <row r="35" spans="1:254">
      <c r="A35" s="441"/>
      <c r="B35" s="339" t="s">
        <v>170</v>
      </c>
      <c r="C35" s="340">
        <v>77800</v>
      </c>
      <c r="D35" s="340">
        <v>30740</v>
      </c>
      <c r="E35" s="341">
        <f t="shared" si="1"/>
        <v>108540</v>
      </c>
      <c r="F35" s="342">
        <f t="shared" si="2"/>
        <v>71.67864381794729</v>
      </c>
      <c r="G35" s="341">
        <v>91774</v>
      </c>
      <c r="H35" s="343">
        <f t="shared" si="0"/>
        <v>0.1826879072504195</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row>
    <row r="36" spans="1:254">
      <c r="A36" s="441"/>
      <c r="B36" s="339" t="s">
        <v>171</v>
      </c>
      <c r="C36" s="346">
        <v>199</v>
      </c>
      <c r="D36" s="346">
        <v>0</v>
      </c>
      <c r="E36" s="341">
        <f t="shared" si="1"/>
        <v>199</v>
      </c>
      <c r="F36" s="342">
        <f t="shared" si="2"/>
        <v>100</v>
      </c>
      <c r="G36" s="341">
        <v>209</v>
      </c>
      <c r="H36" s="343">
        <f t="shared" si="0"/>
        <v>-4.7846889952153138E-2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row>
    <row r="37" spans="1:254">
      <c r="A37" s="441"/>
      <c r="B37" s="339" t="s">
        <v>172</v>
      </c>
      <c r="C37" s="340">
        <v>9509</v>
      </c>
      <c r="D37" s="340">
        <v>15798</v>
      </c>
      <c r="E37" s="341">
        <f t="shared" si="1"/>
        <v>25307</v>
      </c>
      <c r="F37" s="342">
        <f t="shared" si="2"/>
        <v>37.574584107164029</v>
      </c>
      <c r="G37" s="341">
        <v>19035</v>
      </c>
      <c r="H37" s="343">
        <f t="shared" si="0"/>
        <v>0.3294982926188601</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row>
    <row r="38" spans="1:254">
      <c r="A38" s="441"/>
      <c r="B38" s="339" t="s">
        <v>173</v>
      </c>
      <c r="C38" s="340">
        <v>1570</v>
      </c>
      <c r="D38" s="346">
        <v>142</v>
      </c>
      <c r="E38" s="341">
        <f t="shared" si="1"/>
        <v>1712</v>
      </c>
      <c r="F38" s="342">
        <f t="shared" si="2"/>
        <v>91.705607476635507</v>
      </c>
      <c r="G38" s="341">
        <v>1408</v>
      </c>
      <c r="H38" s="343">
        <f t="shared" si="0"/>
        <v>0.21590909090909083</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row>
    <row r="39" spans="1:254">
      <c r="A39" s="441"/>
      <c r="B39" s="339" t="s">
        <v>174</v>
      </c>
      <c r="C39" s="346">
        <v>553</v>
      </c>
      <c r="D39" s="346">
        <v>38</v>
      </c>
      <c r="E39" s="341">
        <f t="shared" si="1"/>
        <v>591</v>
      </c>
      <c r="F39" s="342">
        <f t="shared" si="2"/>
        <v>93.570219966159058</v>
      </c>
      <c r="G39" s="341">
        <v>539</v>
      </c>
      <c r="H39" s="343">
        <f t="shared" si="0"/>
        <v>9.6474953617810666E-2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row>
    <row r="40" spans="1:254">
      <c r="A40" s="441"/>
      <c r="B40" s="339" t="s">
        <v>175</v>
      </c>
      <c r="C40" s="344">
        <f>(C28/K28)*1000</f>
        <v>2.4589071194742478</v>
      </c>
      <c r="D40" s="344">
        <f>(D28/K28)*1000</f>
        <v>0.72746783588193953</v>
      </c>
      <c r="E40" s="345">
        <f t="shared" ref="E40:E49" si="3">C40+D40</f>
        <v>3.1863749553561873</v>
      </c>
      <c r="F40" s="342"/>
      <c r="G40" s="345">
        <v>1.618698227578931</v>
      </c>
      <c r="H40" s="343">
        <f t="shared" si="0"/>
        <v>0.96847991865785454</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row>
    <row r="41" spans="1:254">
      <c r="A41" s="441"/>
      <c r="B41" s="339" t="s">
        <v>176</v>
      </c>
      <c r="C41" s="344">
        <f>(C29/K28)*1000</f>
        <v>5.0766392302666121</v>
      </c>
      <c r="D41" s="344">
        <f>(D29/K28)*1000</f>
        <v>1.9297647908859143</v>
      </c>
      <c r="E41" s="345">
        <f t="shared" si="3"/>
        <v>7.0064040211525267</v>
      </c>
      <c r="F41" s="342"/>
      <c r="G41" s="345">
        <v>6.4624489990733842</v>
      </c>
      <c r="H41" s="343">
        <f t="shared" si="0"/>
        <v>8.4171654144912678E-2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row>
    <row r="42" spans="1:254">
      <c r="A42" s="441"/>
      <c r="B42" s="339" t="s">
        <v>177</v>
      </c>
      <c r="C42" s="344">
        <f>(C30/K28)*1000</f>
        <v>24.398152034194279</v>
      </c>
      <c r="D42" s="344">
        <f>(D30/K28)*1000</f>
        <v>29.748826094040854</v>
      </c>
      <c r="E42" s="345">
        <f t="shared" si="3"/>
        <v>54.146978128235133</v>
      </c>
      <c r="F42" s="342"/>
      <c r="G42" s="345">
        <v>47.554506597409102</v>
      </c>
      <c r="H42" s="343">
        <f t="shared" si="0"/>
        <v>0.13862979562877453</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row>
    <row r="43" spans="1:254">
      <c r="A43" s="441"/>
      <c r="B43" s="339" t="s">
        <v>178</v>
      </c>
      <c r="C43" s="344">
        <f>(C31/K28)*1000</f>
        <v>2.6383052961962652</v>
      </c>
      <c r="D43" s="344">
        <f>(D31/K28)*1000</f>
        <v>0.83691718223069289</v>
      </c>
      <c r="E43" s="345">
        <f t="shared" si="3"/>
        <v>3.4752224784269581</v>
      </c>
      <c r="F43" s="342"/>
      <c r="G43" s="345">
        <v>2.9625386981617448</v>
      </c>
      <c r="H43" s="343">
        <f t="shared" si="0"/>
        <v>0.17305555555555574</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row>
    <row r="44" spans="1:254">
      <c r="A44" s="441"/>
      <c r="B44" s="339" t="s">
        <v>179</v>
      </c>
      <c r="C44" s="344">
        <f>(C32/K28)*1000</f>
        <v>39.112917162480436</v>
      </c>
      <c r="D44" s="344">
        <f>(D32/K28)*1000</f>
        <v>68.22726621866498</v>
      </c>
      <c r="E44" s="345">
        <f t="shared" si="3"/>
        <v>107.34018338114541</v>
      </c>
      <c r="F44" s="342"/>
      <c r="G44" s="345">
        <v>109.24526034954665</v>
      </c>
      <c r="H44" s="343">
        <f t="shared" si="0"/>
        <v>-1.7438531999518059E-2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row>
    <row r="45" spans="1:254">
      <c r="A45" s="441"/>
      <c r="B45" s="339" t="s">
        <v>180</v>
      </c>
      <c r="C45" s="344">
        <f>(C33/K28)*1000</f>
        <v>0.66410242483792448</v>
      </c>
      <c r="D45" s="344">
        <f>(D33/K28)*1000</f>
        <v>0.26498262800224498</v>
      </c>
      <c r="E45" s="345">
        <f t="shared" si="3"/>
        <v>0.92908505284016951</v>
      </c>
      <c r="F45" s="342"/>
      <c r="G45" s="345">
        <v>0.93402261733710557</v>
      </c>
      <c r="H45" s="343">
        <f t="shared" si="0"/>
        <v>-5.2863436123345986E-3</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row>
    <row r="46" spans="1:254">
      <c r="A46" s="441"/>
      <c r="B46" s="339" t="s">
        <v>181</v>
      </c>
      <c r="C46" s="344">
        <f>(C34/K28)*1000</f>
        <v>70.516650290411079</v>
      </c>
      <c r="D46" s="344">
        <f>(D34/K28)*1000</f>
        <v>48.104222111401327</v>
      </c>
      <c r="E46" s="345">
        <f t="shared" si="3"/>
        <v>118.62087240181241</v>
      </c>
      <c r="F46" s="342"/>
      <c r="G46" s="345">
        <v>99.073054558441839</v>
      </c>
      <c r="H46" s="343">
        <f t="shared" si="0"/>
        <v>0.19730710767416149</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row>
    <row r="47" spans="1:254">
      <c r="A47" s="441"/>
      <c r="B47" s="339" t="s">
        <v>182</v>
      </c>
      <c r="C47" s="344">
        <f>(C37/K28)*1000</f>
        <v>7.8252168002277864</v>
      </c>
      <c r="D47" s="344">
        <f>(D37/K28)*1000</f>
        <v>13.000607320433124</v>
      </c>
      <c r="E47" s="345">
        <f t="shared" si="3"/>
        <v>20.825824120660911</v>
      </c>
      <c r="F47" s="342"/>
      <c r="G47" s="345">
        <v>15.664423366530226</v>
      </c>
      <c r="H47" s="343">
        <f t="shared" si="0"/>
        <v>0.3294982926188601</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row>
    <row r="48" spans="1:254">
      <c r="A48" s="441"/>
      <c r="B48" s="339" t="s">
        <v>183</v>
      </c>
      <c r="C48" s="344">
        <f>(C38/K28)*1000</f>
        <v>1.2919960433649831</v>
      </c>
      <c r="D48" s="344">
        <f>(D38/K28)*1000</f>
        <v>0.11685569309415772</v>
      </c>
      <c r="E48" s="345">
        <f t="shared" si="3"/>
        <v>1.4088517364591409</v>
      </c>
      <c r="F48" s="342"/>
      <c r="G48" s="345">
        <v>1.1586818019477045</v>
      </c>
      <c r="H48" s="343">
        <f t="shared" si="0"/>
        <v>0.21590909090909105</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row>
    <row r="49" spans="1:254">
      <c r="A49" s="441"/>
      <c r="B49" s="339" t="s">
        <v>184</v>
      </c>
      <c r="C49" s="344">
        <f>(C39/K28)*1000</f>
        <v>0.45507886113429019</v>
      </c>
      <c r="D49" s="344">
        <f>(D39/K28)*1000</f>
        <v>3.1271241813929526E-2</v>
      </c>
      <c r="E49" s="345">
        <f t="shared" si="3"/>
        <v>0.48635010294821973</v>
      </c>
      <c r="F49" s="342"/>
      <c r="G49" s="345">
        <v>0.44355787730810564</v>
      </c>
      <c r="H49" s="343">
        <f t="shared" si="0"/>
        <v>9.6474953617810666E-2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row>
    <row r="50" spans="1:254">
      <c r="A50" s="441" t="s">
        <v>185</v>
      </c>
      <c r="B50" s="339" t="s">
        <v>136</v>
      </c>
      <c r="C50" s="340">
        <v>399690</v>
      </c>
      <c r="D50" s="340">
        <v>388181</v>
      </c>
      <c r="E50" s="341">
        <f>SUM(C50:D50)</f>
        <v>787871</v>
      </c>
      <c r="F50" s="342">
        <f>C50/E50*100</f>
        <v>50.730386065739182</v>
      </c>
      <c r="G50" s="341">
        <v>588618</v>
      </c>
      <c r="H50" s="343">
        <f t="shared" si="0"/>
        <v>0.33850986548151774</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row>
    <row r="51" spans="1:254">
      <c r="A51" s="441"/>
      <c r="B51" s="339" t="s">
        <v>186</v>
      </c>
      <c r="C51" s="340">
        <v>51954</v>
      </c>
      <c r="D51" s="340">
        <v>23350</v>
      </c>
      <c r="E51" s="341">
        <f>SUM(C51:D51)</f>
        <v>75304</v>
      </c>
      <c r="F51" s="342">
        <f>C51/E51*100</f>
        <v>68.992351003930736</v>
      </c>
      <c r="G51" s="341">
        <v>71464</v>
      </c>
      <c r="H51" s="343">
        <f t="shared" si="0"/>
        <v>5.3733348259263458E-2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row>
    <row r="52" spans="1:254">
      <c r="A52" s="441"/>
      <c r="B52" s="339" t="s">
        <v>187</v>
      </c>
      <c r="C52" s="340">
        <v>2762</v>
      </c>
      <c r="D52" s="340">
        <v>1109</v>
      </c>
      <c r="E52" s="341">
        <f>SUM(C52:D52)</f>
        <v>3871</v>
      </c>
      <c r="F52" s="342">
        <f>C52/E52*100</f>
        <v>71.351072074399383</v>
      </c>
      <c r="G52" s="341">
        <v>2981</v>
      </c>
      <c r="H52" s="343">
        <f t="shared" si="0"/>
        <v>0.29855753102985583</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row>
    <row r="53" spans="1:254">
      <c r="A53" s="441"/>
      <c r="B53" s="339" t="s">
        <v>153</v>
      </c>
      <c r="C53" s="346">
        <v>414</v>
      </c>
      <c r="D53" s="346">
        <v>191</v>
      </c>
      <c r="E53" s="341">
        <f>SUM(C53:D53)</f>
        <v>605</v>
      </c>
      <c r="F53" s="342">
        <f>C53/E53*100</f>
        <v>68.429752066115697</v>
      </c>
      <c r="G53" s="341">
        <v>616</v>
      </c>
      <c r="H53" s="343">
        <f t="shared" si="0"/>
        <v>-1.7857142857142905E-2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row>
    <row r="54" spans="1:254">
      <c r="A54" s="441"/>
      <c r="B54" s="339" t="s">
        <v>623</v>
      </c>
      <c r="C54" s="340">
        <v>454820</v>
      </c>
      <c r="D54" s="340">
        <v>412831</v>
      </c>
      <c r="E54" s="341">
        <f>SUM(C54:D54)</f>
        <v>867651</v>
      </c>
      <c r="F54" s="342">
        <f>C54/E54*100</f>
        <v>52.419694093592931</v>
      </c>
      <c r="G54" s="341">
        <v>663679</v>
      </c>
      <c r="H54" s="343">
        <f t="shared" si="0"/>
        <v>0.30733532325114998</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row>
    <row r="55" spans="1:254">
      <c r="A55" s="441"/>
      <c r="B55" s="339" t="s">
        <v>188</v>
      </c>
      <c r="C55" s="344">
        <f>(C51/C54)*100</f>
        <v>11.422980519766062</v>
      </c>
      <c r="D55" s="344">
        <f>(D51/D54)*100</f>
        <v>5.6560674949313396</v>
      </c>
      <c r="E55" s="345">
        <f>(C55*J6)+(D55*J7)</f>
        <v>9.4539964647683679</v>
      </c>
      <c r="F55" s="342"/>
      <c r="G55" s="345">
        <v>11.207402655523181</v>
      </c>
      <c r="H55" s="343">
        <f t="shared" si="0"/>
        <v>-0.15645071785572973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row>
    <row r="56" spans="1:254">
      <c r="A56" s="441"/>
      <c r="B56" s="339" t="s">
        <v>189</v>
      </c>
      <c r="C56" s="344">
        <f>(C51/J17)*100</f>
        <v>67.888877273677608</v>
      </c>
      <c r="D56" s="344">
        <f>(D51/K17)*100</f>
        <v>45.448352375576619</v>
      </c>
      <c r="E56" s="345">
        <f>(C56*J6)+(D56*J7)</f>
        <v>60.227059673887133</v>
      </c>
      <c r="F56" s="342"/>
      <c r="G56" s="345">
        <v>57.110076384288725</v>
      </c>
      <c r="H56" s="343">
        <f t="shared" si="0"/>
        <v>5.4578517258924597E-2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row>
    <row r="57" spans="1:254">
      <c r="A57" s="441"/>
      <c r="B57" s="339" t="s">
        <v>190</v>
      </c>
      <c r="C57" s="344">
        <f>(C54/K28)*1000</f>
        <v>374.28384741609023</v>
      </c>
      <c r="D57" s="344">
        <f>(D54/K28)*1000</f>
        <v>339.72994813911424</v>
      </c>
      <c r="E57" s="345">
        <f t="shared" ref="E57:E65" si="4">SUM(C57:D57)</f>
        <v>714.01379555520452</v>
      </c>
      <c r="F57" s="342"/>
      <c r="G57" s="345">
        <v>546.15964462702459</v>
      </c>
      <c r="H57" s="343">
        <f t="shared" si="0"/>
        <v>0.30733532325115021</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row>
    <row r="58" spans="1:254">
      <c r="A58" s="441" t="s">
        <v>191</v>
      </c>
      <c r="B58" s="339" t="s">
        <v>624</v>
      </c>
      <c r="C58" s="340">
        <v>104682</v>
      </c>
      <c r="D58" s="340">
        <v>9695</v>
      </c>
      <c r="E58" s="341">
        <f t="shared" si="4"/>
        <v>114377</v>
      </c>
      <c r="F58" s="342">
        <f t="shared" ref="F58:F65" si="5">C58/E58*100</f>
        <v>91.523645488166324</v>
      </c>
      <c r="G58" s="341">
        <v>108859</v>
      </c>
      <c r="H58" s="343">
        <f t="shared" si="0"/>
        <v>5.0689423933712341E-2</v>
      </c>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row>
    <row r="59" spans="1:254">
      <c r="A59" s="441"/>
      <c r="B59" s="339" t="s">
        <v>192</v>
      </c>
      <c r="C59" s="340">
        <v>22584</v>
      </c>
      <c r="D59" s="340">
        <v>0</v>
      </c>
      <c r="E59" s="341">
        <f t="shared" si="4"/>
        <v>22584</v>
      </c>
      <c r="F59" s="342">
        <f t="shared" si="5"/>
        <v>100</v>
      </c>
      <c r="G59" s="341">
        <v>22974</v>
      </c>
      <c r="H59" s="343">
        <f t="shared" si="0"/>
        <v>-1.6975711674066307E-2</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row>
    <row r="60" spans="1:254">
      <c r="A60" s="441"/>
      <c r="B60" s="339" t="s">
        <v>193</v>
      </c>
      <c r="C60" s="340">
        <v>3960</v>
      </c>
      <c r="D60" s="340">
        <v>2019</v>
      </c>
      <c r="E60" s="341">
        <f t="shared" si="4"/>
        <v>5979</v>
      </c>
      <c r="F60" s="342">
        <f t="shared" si="5"/>
        <v>66.231811339688903</v>
      </c>
      <c r="G60" s="341">
        <v>5518</v>
      </c>
      <c r="H60" s="343">
        <f t="shared" si="0"/>
        <v>8.3544762595143096E-2</v>
      </c>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row>
    <row r="61" spans="1:254">
      <c r="A61" s="441"/>
      <c r="B61" s="339" t="s">
        <v>194</v>
      </c>
      <c r="C61" s="340">
        <v>6147</v>
      </c>
      <c r="D61" s="340">
        <v>1109</v>
      </c>
      <c r="E61" s="341">
        <f t="shared" si="4"/>
        <v>7256</v>
      </c>
      <c r="F61" s="342">
        <f t="shared" si="5"/>
        <v>84.716097023153253</v>
      </c>
      <c r="G61" s="341">
        <v>7332</v>
      </c>
      <c r="H61" s="343">
        <f t="shared" si="0"/>
        <v>-1.0365521003818823E-2</v>
      </c>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row>
    <row r="62" spans="1:254">
      <c r="A62" s="441"/>
      <c r="B62" s="339" t="s">
        <v>195</v>
      </c>
      <c r="C62" s="340">
        <v>23128</v>
      </c>
      <c r="D62" s="340">
        <v>455</v>
      </c>
      <c r="E62" s="341">
        <f t="shared" si="4"/>
        <v>23583</v>
      </c>
      <c r="F62" s="342">
        <f t="shared" si="5"/>
        <v>98.070644108043922</v>
      </c>
      <c r="G62" s="341">
        <v>19434</v>
      </c>
      <c r="H62" s="343">
        <f t="shared" si="0"/>
        <v>0.21349181846248833</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row>
    <row r="63" spans="1:254">
      <c r="A63" s="441"/>
      <c r="B63" s="339" t="s">
        <v>196</v>
      </c>
      <c r="C63" s="340">
        <v>605910</v>
      </c>
      <c r="D63" s="340">
        <v>823786</v>
      </c>
      <c r="E63" s="341">
        <f t="shared" si="4"/>
        <v>1429696</v>
      </c>
      <c r="F63" s="342">
        <f t="shared" si="5"/>
        <v>42.380338197770719</v>
      </c>
      <c r="G63" s="341">
        <v>1269951</v>
      </c>
      <c r="H63" s="343">
        <f t="shared" si="0"/>
        <v>0.12578831781698674</v>
      </c>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row>
    <row r="64" spans="1:254">
      <c r="A64" s="441"/>
      <c r="B64" s="339" t="s">
        <v>197</v>
      </c>
      <c r="C64" s="340">
        <v>33278</v>
      </c>
      <c r="D64" s="340">
        <v>16410</v>
      </c>
      <c r="E64" s="341">
        <f t="shared" si="4"/>
        <v>49688</v>
      </c>
      <c r="F64" s="342">
        <f t="shared" si="5"/>
        <v>66.97391724360007</v>
      </c>
      <c r="G64" s="341">
        <v>48353</v>
      </c>
      <c r="H64" s="343">
        <f t="shared" si="0"/>
        <v>2.7609455462949573E-2</v>
      </c>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row>
    <row r="65" spans="1:254">
      <c r="A65" s="441"/>
      <c r="B65" s="339" t="s">
        <v>198</v>
      </c>
      <c r="C65" s="340">
        <v>18090</v>
      </c>
      <c r="D65" s="346">
        <v>0</v>
      </c>
      <c r="E65" s="341">
        <f t="shared" si="4"/>
        <v>18090</v>
      </c>
      <c r="F65" s="342">
        <f t="shared" si="5"/>
        <v>100</v>
      </c>
      <c r="G65" s="341">
        <v>22610</v>
      </c>
      <c r="H65" s="343">
        <f t="shared" si="0"/>
        <v>-0.19991154356479435</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row>
    <row r="66" spans="1:254">
      <c r="A66" s="414" t="s">
        <v>625</v>
      </c>
      <c r="B66" s="414"/>
      <c r="C66" s="414"/>
      <c r="D66" s="414"/>
      <c r="E66" s="414"/>
      <c r="F66" s="414"/>
      <c r="G66" s="414"/>
      <c r="H66" s="414"/>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row>
    <row r="67" spans="1:254">
      <c r="A67" s="439" t="s">
        <v>107</v>
      </c>
      <c r="B67" s="439"/>
      <c r="C67" s="439"/>
      <c r="D67" s="439"/>
      <c r="E67" s="439"/>
      <c r="F67" s="260"/>
      <c r="G67" s="251"/>
      <c r="H67" s="260"/>
    </row>
    <row r="69" spans="1:254" ht="18">
      <c r="B69" s="209"/>
    </row>
  </sheetData>
  <mergeCells count="11">
    <mergeCell ref="A1:H1"/>
    <mergeCell ref="A67:E67"/>
    <mergeCell ref="A2:B2"/>
    <mergeCell ref="A3:A11"/>
    <mergeCell ref="A12:A17"/>
    <mergeCell ref="A18:A23"/>
    <mergeCell ref="A24:A27"/>
    <mergeCell ref="A28:A49"/>
    <mergeCell ref="A50:A57"/>
    <mergeCell ref="A58:A65"/>
    <mergeCell ref="A66:H66"/>
  </mergeCells>
  <pageMargins left="0.75" right="0.75" top="1.2951388888888899" bottom="1.2951388888888899" header="0.51180555555555496" footer="0.51180555555555496"/>
  <pageSetup paperSize="9" firstPageNumber="0" pageOrder="overThenDown"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Z29"/>
  <sheetViews>
    <sheetView workbookViewId="0">
      <selection activeCell="C19" sqref="C19:L20"/>
    </sheetView>
  </sheetViews>
  <sheetFormatPr baseColWidth="10" defaultColWidth="11.25" defaultRowHeight="14.25"/>
  <cols>
    <col min="1" max="1" width="10.75" style="73" customWidth="1"/>
    <col min="2" max="2" width="25.5" style="166" customWidth="1"/>
    <col min="3" max="12" width="6.75" style="73" bestFit="1" customWidth="1"/>
    <col min="13" max="13" width="10.75" style="73" customWidth="1"/>
    <col min="14" max="24" width="6.75" style="73" bestFit="1" customWidth="1"/>
    <col min="25" max="234" width="10.75" style="73" customWidth="1"/>
    <col min="235" max="1001" width="10.75" style="76" customWidth="1"/>
    <col min="1002" max="16384" width="11.25" style="76"/>
  </cols>
  <sheetData>
    <row r="1" spans="1:24">
      <c r="A1" s="450" t="s">
        <v>626</v>
      </c>
      <c r="B1" s="451"/>
      <c r="C1" s="451"/>
      <c r="D1" s="451"/>
      <c r="E1" s="451"/>
      <c r="F1" s="451"/>
      <c r="G1" s="451"/>
      <c r="H1" s="451"/>
      <c r="I1" s="451"/>
      <c r="J1" s="451"/>
      <c r="K1" s="451"/>
      <c r="L1" s="451"/>
    </row>
    <row r="2" spans="1:24" ht="11.25" customHeight="1">
      <c r="A2" s="442"/>
      <c r="B2" s="443"/>
      <c r="C2" s="444" t="s">
        <v>522</v>
      </c>
      <c r="D2" s="444"/>
      <c r="E2" s="444"/>
      <c r="F2" s="444"/>
      <c r="G2" s="444"/>
      <c r="H2" s="444"/>
      <c r="I2" s="444"/>
      <c r="J2" s="444"/>
      <c r="K2" s="444"/>
      <c r="L2" s="444"/>
    </row>
    <row r="3" spans="1:24">
      <c r="A3" s="442"/>
      <c r="B3" s="442"/>
      <c r="C3" s="261">
        <v>2012</v>
      </c>
      <c r="D3" s="261">
        <v>2013</v>
      </c>
      <c r="E3" s="261">
        <v>2014</v>
      </c>
      <c r="F3" s="261">
        <v>2015</v>
      </c>
      <c r="G3" s="261">
        <v>2016</v>
      </c>
      <c r="H3" s="261">
        <v>2017</v>
      </c>
      <c r="I3" s="261">
        <v>2018</v>
      </c>
      <c r="J3" s="261">
        <v>2019</v>
      </c>
      <c r="K3" s="261">
        <v>2020</v>
      </c>
      <c r="L3" s="261">
        <v>2021</v>
      </c>
    </row>
    <row r="4" spans="1:24">
      <c r="A4" s="445" t="s">
        <v>199</v>
      </c>
      <c r="B4" s="167" t="s">
        <v>158</v>
      </c>
      <c r="C4" s="168">
        <v>3596147</v>
      </c>
      <c r="D4" s="168">
        <v>3563614</v>
      </c>
      <c r="E4" s="168">
        <v>3625058</v>
      </c>
      <c r="F4" s="168">
        <v>3671677</v>
      </c>
      <c r="G4" s="168">
        <v>3771468</v>
      </c>
      <c r="H4" s="168">
        <v>3776817</v>
      </c>
      <c r="I4" s="168">
        <v>3827802</v>
      </c>
      <c r="J4" s="168">
        <v>3945137</v>
      </c>
      <c r="K4" s="168">
        <v>4170569</v>
      </c>
      <c r="L4" s="168">
        <v>4430826</v>
      </c>
      <c r="M4" s="165"/>
      <c r="N4" s="165"/>
      <c r="O4" s="165"/>
      <c r="P4" s="165"/>
      <c r="Q4" s="165"/>
      <c r="R4" s="165"/>
      <c r="S4" s="165"/>
      <c r="T4" s="165"/>
      <c r="U4" s="165"/>
      <c r="V4" s="165"/>
      <c r="W4" s="165"/>
      <c r="X4" s="165"/>
    </row>
    <row r="5" spans="1:24">
      <c r="A5" s="445"/>
      <c r="B5" s="167" t="s">
        <v>200</v>
      </c>
      <c r="C5" s="168">
        <v>3563273</v>
      </c>
      <c r="D5" s="168">
        <v>3530395</v>
      </c>
      <c r="E5" s="168">
        <v>3592212</v>
      </c>
      <c r="F5" s="168">
        <v>3637316</v>
      </c>
      <c r="G5" s="168">
        <v>3737825</v>
      </c>
      <c r="H5" s="168">
        <v>3742500</v>
      </c>
      <c r="I5" s="168">
        <v>3791146</v>
      </c>
      <c r="J5" s="168">
        <v>3908191</v>
      </c>
      <c r="K5" s="168">
        <v>4138822</v>
      </c>
      <c r="L5" s="168">
        <v>4393331</v>
      </c>
      <c r="M5" s="165"/>
      <c r="N5" s="165"/>
      <c r="O5" s="165"/>
      <c r="P5" s="165"/>
      <c r="Q5" s="165"/>
    </row>
    <row r="6" spans="1:24">
      <c r="A6" s="445"/>
      <c r="B6" s="167" t="s">
        <v>201</v>
      </c>
      <c r="C6" s="168">
        <v>32874</v>
      </c>
      <c r="D6" s="168">
        <v>33219</v>
      </c>
      <c r="E6" s="168">
        <v>32846</v>
      </c>
      <c r="F6" s="168">
        <v>34361</v>
      </c>
      <c r="G6" s="168">
        <v>33643</v>
      </c>
      <c r="H6" s="168">
        <v>34317</v>
      </c>
      <c r="I6" s="168">
        <v>36656</v>
      </c>
      <c r="J6" s="168">
        <v>36946</v>
      </c>
      <c r="K6" s="168">
        <v>31747</v>
      </c>
      <c r="L6" s="168">
        <v>37495</v>
      </c>
      <c r="M6" s="165"/>
      <c r="N6" s="165"/>
      <c r="O6" s="165"/>
      <c r="P6" s="165"/>
      <c r="Q6" s="165"/>
    </row>
    <row r="7" spans="1:24">
      <c r="A7" s="445"/>
      <c r="B7" s="167" t="s">
        <v>202</v>
      </c>
      <c r="C7" s="169">
        <v>4.0712311800993302</v>
      </c>
      <c r="D7" s="169">
        <v>4.0444873703898701</v>
      </c>
      <c r="E7" s="169">
        <v>4.0593109024067697</v>
      </c>
      <c r="F7" s="169">
        <v>4.0558871321405396</v>
      </c>
      <c r="G7" s="169">
        <v>4.1115732256527702</v>
      </c>
      <c r="H7" s="169">
        <v>4.0597099999999999</v>
      </c>
      <c r="I7" s="169">
        <v>4.0580100000000003</v>
      </c>
      <c r="J7" s="169">
        <v>4.064913748513705</v>
      </c>
      <c r="K7" s="169">
        <v>4.1946899999999996</v>
      </c>
      <c r="L7" s="169">
        <v>4.3722799999999999</v>
      </c>
      <c r="M7" s="165"/>
      <c r="N7" s="165"/>
      <c r="O7" s="165"/>
      <c r="P7" s="165"/>
      <c r="Q7" s="165"/>
    </row>
    <row r="8" spans="1:24">
      <c r="A8" s="445"/>
      <c r="B8" s="167" t="s">
        <v>628</v>
      </c>
      <c r="C8" s="169">
        <v>28.993235725688098</v>
      </c>
      <c r="D8" s="169">
        <v>28.937182298010601</v>
      </c>
      <c r="E8" s="169">
        <v>29.392679920864001</v>
      </c>
      <c r="F8" s="169">
        <v>29.5795261381305</v>
      </c>
      <c r="G8" s="169">
        <v>29.953205413304499</v>
      </c>
      <c r="H8" s="170">
        <v>29.309229999999999</v>
      </c>
      <c r="I8" s="170">
        <v>29.159759999999999</v>
      </c>
      <c r="J8" s="170">
        <v>29.63305115936695</v>
      </c>
      <c r="K8" s="170">
        <v>39.490659999999998</v>
      </c>
      <c r="L8" s="170">
        <v>29.87</v>
      </c>
      <c r="M8" s="165"/>
      <c r="N8" s="165"/>
      <c r="O8" s="165"/>
      <c r="P8" s="165"/>
      <c r="Q8" s="165"/>
    </row>
    <row r="9" spans="1:24">
      <c r="A9" s="447" t="s">
        <v>203</v>
      </c>
      <c r="B9" s="167" t="s">
        <v>158</v>
      </c>
      <c r="C9" s="168">
        <f t="shared" ref="C9:J9" si="0">SUM(C10:C11)</f>
        <v>662924</v>
      </c>
      <c r="D9" s="168">
        <f t="shared" si="0"/>
        <v>658955</v>
      </c>
      <c r="E9" s="168">
        <f t="shared" si="0"/>
        <v>655455</v>
      </c>
      <c r="F9" s="168">
        <f t="shared" si="0"/>
        <v>658108</v>
      </c>
      <c r="G9" s="168">
        <f t="shared" si="0"/>
        <v>665681</v>
      </c>
      <c r="H9" s="168">
        <f t="shared" si="0"/>
        <v>647428</v>
      </c>
      <c r="I9" s="168">
        <f t="shared" si="0"/>
        <v>651110</v>
      </c>
      <c r="J9" s="168">
        <f t="shared" si="0"/>
        <v>626055</v>
      </c>
      <c r="K9" s="168">
        <v>640910</v>
      </c>
      <c r="L9" s="168">
        <v>724062</v>
      </c>
      <c r="M9" s="165"/>
      <c r="N9" s="165"/>
      <c r="O9" s="165"/>
      <c r="P9" s="165"/>
      <c r="Q9" s="165"/>
    </row>
    <row r="10" spans="1:24">
      <c r="A10" s="448"/>
      <c r="B10" s="167" t="s">
        <v>200</v>
      </c>
      <c r="C10" s="168">
        <v>662723</v>
      </c>
      <c r="D10" s="168">
        <v>658646</v>
      </c>
      <c r="E10" s="168">
        <v>655296</v>
      </c>
      <c r="F10" s="168">
        <v>657752</v>
      </c>
      <c r="G10" s="168">
        <v>665514</v>
      </c>
      <c r="H10" s="168">
        <v>647356</v>
      </c>
      <c r="I10" s="168">
        <v>651033</v>
      </c>
      <c r="J10" s="168">
        <v>625947</v>
      </c>
      <c r="K10" s="168">
        <v>639823</v>
      </c>
      <c r="L10" s="168">
        <v>723511</v>
      </c>
      <c r="M10" s="165"/>
      <c r="N10" s="165"/>
      <c r="O10" s="165"/>
      <c r="P10" s="165"/>
      <c r="Q10" s="165"/>
    </row>
    <row r="11" spans="1:24">
      <c r="A11" s="448"/>
      <c r="B11" s="167" t="s">
        <v>201</v>
      </c>
      <c r="C11" s="168">
        <v>201</v>
      </c>
      <c r="D11" s="168">
        <v>309</v>
      </c>
      <c r="E11" s="168">
        <v>159</v>
      </c>
      <c r="F11" s="168">
        <v>356</v>
      </c>
      <c r="G11" s="168">
        <v>167</v>
      </c>
      <c r="H11" s="168">
        <v>72</v>
      </c>
      <c r="I11" s="168">
        <v>77</v>
      </c>
      <c r="J11" s="168">
        <v>108</v>
      </c>
      <c r="K11" s="168">
        <v>1087</v>
      </c>
      <c r="L11" s="168">
        <v>551</v>
      </c>
      <c r="M11" s="165"/>
      <c r="N11" s="165"/>
      <c r="O11" s="165"/>
      <c r="P11" s="165"/>
      <c r="Q11" s="165"/>
    </row>
    <row r="12" spans="1:24">
      <c r="A12" s="448"/>
      <c r="B12" s="167" t="s">
        <v>202</v>
      </c>
      <c r="C12" s="169">
        <v>4.36051016582363</v>
      </c>
      <c r="D12" s="169">
        <v>4.3484472541540704</v>
      </c>
      <c r="E12" s="169">
        <v>4.2488898972547204</v>
      </c>
      <c r="F12" s="169">
        <v>4.2269594651011904</v>
      </c>
      <c r="G12" s="169">
        <v>4.2502442170051697</v>
      </c>
      <c r="H12" s="169">
        <v>4.1160600000000001</v>
      </c>
      <c r="I12" s="169">
        <v>4.0943100000000001</v>
      </c>
      <c r="J12" s="169">
        <v>3.9413694111129298</v>
      </c>
      <c r="K12" s="169">
        <v>4.0614299999999997</v>
      </c>
      <c r="L12" s="169">
        <v>4.6681499999999998</v>
      </c>
      <c r="M12" s="165"/>
      <c r="N12" s="165"/>
      <c r="O12" s="165"/>
      <c r="P12" s="165"/>
      <c r="Q12" s="165"/>
    </row>
    <row r="13" spans="1:24">
      <c r="A13" s="449"/>
      <c r="B13" s="167" t="s">
        <v>629</v>
      </c>
      <c r="C13" s="169">
        <v>21.2448404050763</v>
      </c>
      <c r="D13" s="169">
        <v>21.3440546756065</v>
      </c>
      <c r="E13" s="169">
        <v>21.0236712961478</v>
      </c>
      <c r="F13" s="169">
        <v>21.132489885042698</v>
      </c>
      <c r="G13" s="169">
        <v>21.1328888888889</v>
      </c>
      <c r="H13" s="170">
        <v>20.501200000000001</v>
      </c>
      <c r="I13" s="170">
        <v>20.664909999999999</v>
      </c>
      <c r="J13" s="170">
        <v>19.198252069917203</v>
      </c>
      <c r="K13" s="170">
        <v>14.84619</v>
      </c>
      <c r="L13" s="170">
        <v>15.665559999999999</v>
      </c>
      <c r="M13" s="165"/>
      <c r="N13" s="165"/>
      <c r="O13" s="165"/>
      <c r="P13" s="165"/>
      <c r="Q13" s="165"/>
    </row>
    <row r="14" spans="1:24">
      <c r="A14" s="447" t="s">
        <v>204</v>
      </c>
      <c r="B14" s="167" t="s">
        <v>158</v>
      </c>
      <c r="C14" s="168">
        <f t="shared" ref="C14:K14" si="1">SUM(C15:C16)</f>
        <v>2562720</v>
      </c>
      <c r="D14" s="168">
        <f t="shared" si="1"/>
        <v>2590780</v>
      </c>
      <c r="E14" s="168">
        <f t="shared" si="1"/>
        <v>2652190</v>
      </c>
      <c r="F14" s="168">
        <f t="shared" si="1"/>
        <v>2673633</v>
      </c>
      <c r="G14" s="168">
        <f t="shared" si="1"/>
        <v>2841078</v>
      </c>
      <c r="H14" s="168">
        <f t="shared" si="1"/>
        <v>2891344</v>
      </c>
      <c r="I14" s="168">
        <f t="shared" si="1"/>
        <v>2916447</v>
      </c>
      <c r="J14" s="168">
        <f t="shared" si="1"/>
        <v>2955204</v>
      </c>
      <c r="K14" s="168">
        <f t="shared" si="1"/>
        <v>3283781</v>
      </c>
      <c r="L14" s="168">
        <v>4541150</v>
      </c>
      <c r="M14" s="165"/>
      <c r="N14" s="165"/>
      <c r="O14" s="165"/>
      <c r="P14" s="165"/>
      <c r="Q14" s="165"/>
    </row>
    <row r="15" spans="1:24">
      <c r="A15" s="448"/>
      <c r="B15" s="167" t="s">
        <v>200</v>
      </c>
      <c r="C15" s="168">
        <v>2444945</v>
      </c>
      <c r="D15" s="168">
        <v>2469537</v>
      </c>
      <c r="E15" s="168">
        <v>2532775</v>
      </c>
      <c r="F15" s="168">
        <v>2555198</v>
      </c>
      <c r="G15" s="168">
        <v>2720298</v>
      </c>
      <c r="H15" s="168">
        <v>2760754</v>
      </c>
      <c r="I15" s="168">
        <v>2779914</v>
      </c>
      <c r="J15" s="168">
        <v>2816011</v>
      </c>
      <c r="K15" s="168">
        <v>3132605</v>
      </c>
      <c r="L15" s="168">
        <v>4382639</v>
      </c>
      <c r="M15" s="165"/>
      <c r="N15" s="165"/>
      <c r="O15" s="165"/>
      <c r="P15" s="165"/>
      <c r="Q15" s="165"/>
    </row>
    <row r="16" spans="1:24">
      <c r="A16" s="448"/>
      <c r="B16" s="167" t="s">
        <v>201</v>
      </c>
      <c r="C16" s="168">
        <v>117775</v>
      </c>
      <c r="D16" s="168">
        <v>121243</v>
      </c>
      <c r="E16" s="168">
        <v>119415</v>
      </c>
      <c r="F16" s="168">
        <v>118435</v>
      </c>
      <c r="G16" s="168">
        <v>120780</v>
      </c>
      <c r="H16" s="168">
        <v>130590</v>
      </c>
      <c r="I16" s="168">
        <v>136533</v>
      </c>
      <c r="J16" s="168">
        <v>139193</v>
      </c>
      <c r="K16" s="168">
        <v>151176</v>
      </c>
      <c r="L16" s="168">
        <v>158511</v>
      </c>
      <c r="M16" s="165"/>
      <c r="N16" s="165"/>
      <c r="O16" s="165"/>
      <c r="P16" s="165"/>
      <c r="Q16" s="165"/>
    </row>
    <row r="17" spans="1:24">
      <c r="A17" s="448"/>
      <c r="B17" s="167" t="s">
        <v>202</v>
      </c>
      <c r="C17" s="169">
        <v>2.4752544101625</v>
      </c>
      <c r="D17" s="169">
        <v>2.50888497659402</v>
      </c>
      <c r="E17" s="169">
        <v>2.5324361589171298</v>
      </c>
      <c r="F17" s="169">
        <v>2.5200035062452599</v>
      </c>
      <c r="G17" s="169">
        <v>2.6455604970276698</v>
      </c>
      <c r="H17" s="170">
        <v>2.6584400000000001</v>
      </c>
      <c r="I17" s="170">
        <v>2.6457899999999999</v>
      </c>
      <c r="J17" s="170">
        <v>2.6166697362083133</v>
      </c>
      <c r="K17" s="170">
        <v>2.8503699999999998</v>
      </c>
      <c r="L17" s="170">
        <v>3.8863099999999999</v>
      </c>
      <c r="M17" s="165"/>
      <c r="N17" s="165"/>
      <c r="O17" s="165"/>
      <c r="P17" s="165"/>
      <c r="Q17" s="165"/>
    </row>
    <row r="18" spans="1:24">
      <c r="A18" s="449"/>
      <c r="B18" s="167" t="s">
        <v>630</v>
      </c>
      <c r="C18" s="171">
        <v>18.909434352080002</v>
      </c>
      <c r="D18" s="171">
        <v>19.3638028326918</v>
      </c>
      <c r="E18" s="171">
        <v>19.560365808688001</v>
      </c>
      <c r="F18" s="171">
        <v>19.088652330363299</v>
      </c>
      <c r="G18" s="171">
        <v>18.811597849405398</v>
      </c>
      <c r="H18" s="172">
        <v>18.39359</v>
      </c>
      <c r="I18" s="172">
        <v>18.480160000000001</v>
      </c>
      <c r="J18" s="172">
        <v>17.853304898898671</v>
      </c>
      <c r="K18" s="172">
        <v>20.695399999999999</v>
      </c>
      <c r="L18" s="172">
        <v>21.945340000000002</v>
      </c>
      <c r="M18" s="165"/>
      <c r="N18" s="165"/>
      <c r="O18" s="165"/>
      <c r="P18" s="165"/>
      <c r="Q18" s="165"/>
    </row>
    <row r="19" spans="1:24">
      <c r="A19" s="442"/>
      <c r="B19" s="443"/>
      <c r="C19" s="444" t="s">
        <v>521</v>
      </c>
      <c r="D19" s="444"/>
      <c r="E19" s="444"/>
      <c r="F19" s="444"/>
      <c r="G19" s="444"/>
      <c r="H19" s="444"/>
      <c r="I19" s="444"/>
      <c r="J19" s="444"/>
      <c r="K19" s="444"/>
      <c r="L19" s="444"/>
      <c r="M19" s="165"/>
      <c r="N19" s="165"/>
      <c r="O19" s="165"/>
      <c r="P19" s="165"/>
      <c r="Q19" s="165"/>
    </row>
    <row r="20" spans="1:24">
      <c r="A20" s="442"/>
      <c r="B20" s="442"/>
      <c r="C20" s="261">
        <v>2012</v>
      </c>
      <c r="D20" s="261">
        <v>2013</v>
      </c>
      <c r="E20" s="261">
        <v>2014</v>
      </c>
      <c r="F20" s="261">
        <v>2015</v>
      </c>
      <c r="G20" s="261">
        <v>2016</v>
      </c>
      <c r="H20" s="261">
        <v>2017</v>
      </c>
      <c r="I20" s="261">
        <v>2018</v>
      </c>
      <c r="J20" s="261">
        <v>2019</v>
      </c>
      <c r="K20" s="261">
        <v>2020</v>
      </c>
      <c r="L20" s="261">
        <v>2021</v>
      </c>
      <c r="M20" s="165"/>
      <c r="N20" s="165"/>
      <c r="O20" s="165"/>
      <c r="P20" s="165"/>
      <c r="Q20" s="165"/>
    </row>
    <row r="21" spans="1:24">
      <c r="A21" s="445" t="s">
        <v>406</v>
      </c>
      <c r="B21" s="167" t="s">
        <v>158</v>
      </c>
      <c r="C21" s="168">
        <v>549082</v>
      </c>
      <c r="D21" s="168">
        <v>591473</v>
      </c>
      <c r="E21" s="168">
        <v>614344</v>
      </c>
      <c r="F21" s="168">
        <v>658832</v>
      </c>
      <c r="G21" s="168">
        <v>667361</v>
      </c>
      <c r="H21" s="168">
        <v>634151</v>
      </c>
      <c r="I21" s="168">
        <v>631827</v>
      </c>
      <c r="J21" s="168">
        <v>628365</v>
      </c>
      <c r="K21" s="168">
        <v>536186</v>
      </c>
      <c r="L21" s="168">
        <v>659878</v>
      </c>
      <c r="M21" s="165"/>
      <c r="N21" s="165"/>
      <c r="O21" s="165"/>
      <c r="P21" s="165"/>
      <c r="Q21" s="165"/>
      <c r="R21" s="165"/>
      <c r="S21" s="165"/>
      <c r="T21" s="165"/>
      <c r="U21" s="165"/>
      <c r="V21" s="165"/>
      <c r="W21" s="165"/>
      <c r="X21" s="165"/>
    </row>
    <row r="22" spans="1:24">
      <c r="A22" s="445"/>
      <c r="B22" s="167" t="s">
        <v>200</v>
      </c>
      <c r="C22" s="168">
        <v>540091</v>
      </c>
      <c r="D22" s="168">
        <v>580689</v>
      </c>
      <c r="E22" s="168">
        <v>600198</v>
      </c>
      <c r="F22" s="168">
        <v>640308</v>
      </c>
      <c r="G22" s="168">
        <v>646257</v>
      </c>
      <c r="H22" s="168">
        <v>612581</v>
      </c>
      <c r="I22" s="168">
        <v>610046</v>
      </c>
      <c r="J22" s="168">
        <v>607361</v>
      </c>
      <c r="K22" s="168">
        <v>501045</v>
      </c>
      <c r="L22" s="168">
        <v>633266</v>
      </c>
      <c r="M22" s="165"/>
      <c r="N22" s="165"/>
      <c r="O22" s="165"/>
      <c r="P22" s="165"/>
      <c r="Q22" s="165"/>
    </row>
    <row r="23" spans="1:24">
      <c r="A23" s="445"/>
      <c r="B23" s="167" t="s">
        <v>201</v>
      </c>
      <c r="C23" s="168">
        <v>8991</v>
      </c>
      <c r="D23" s="168">
        <v>10784</v>
      </c>
      <c r="E23" s="168">
        <v>14146</v>
      </c>
      <c r="F23" s="168">
        <v>18524</v>
      </c>
      <c r="G23" s="168">
        <v>21104</v>
      </c>
      <c r="H23" s="168">
        <v>21570</v>
      </c>
      <c r="I23" s="168">
        <v>21781</v>
      </c>
      <c r="J23" s="168">
        <v>21004</v>
      </c>
      <c r="K23" s="168">
        <v>35141</v>
      </c>
      <c r="L23" s="168">
        <v>26612</v>
      </c>
      <c r="M23" s="165"/>
      <c r="N23" s="165"/>
      <c r="O23" s="165"/>
      <c r="P23" s="165"/>
      <c r="Q23" s="165"/>
    </row>
    <row r="24" spans="1:24">
      <c r="A24" s="445" t="s">
        <v>204</v>
      </c>
      <c r="B24" s="167" t="s">
        <v>158</v>
      </c>
      <c r="C24" s="168">
        <v>303557</v>
      </c>
      <c r="D24" s="168">
        <v>378991</v>
      </c>
      <c r="E24" s="168">
        <v>396198</v>
      </c>
      <c r="F24" s="168">
        <v>401040</v>
      </c>
      <c r="G24" s="168">
        <v>402144</v>
      </c>
      <c r="H24" s="168">
        <v>414282</v>
      </c>
      <c r="I24" s="168">
        <v>408995</v>
      </c>
      <c r="J24" s="168">
        <v>401717</v>
      </c>
      <c r="K24" s="168">
        <v>323297</v>
      </c>
      <c r="L24" s="168">
        <v>430338</v>
      </c>
      <c r="M24" s="165"/>
      <c r="N24" s="165"/>
      <c r="O24" s="165"/>
      <c r="P24" s="165"/>
      <c r="Q24" s="165"/>
    </row>
    <row r="25" spans="1:24">
      <c r="A25" s="445"/>
      <c r="B25" s="167" t="s">
        <v>200</v>
      </c>
      <c r="C25" s="168">
        <v>294641</v>
      </c>
      <c r="D25" s="168">
        <v>368846</v>
      </c>
      <c r="E25" s="168">
        <v>383801</v>
      </c>
      <c r="F25" s="168">
        <v>386663</v>
      </c>
      <c r="G25" s="168">
        <v>385689</v>
      </c>
      <c r="H25" s="168">
        <v>394816</v>
      </c>
      <c r="I25" s="168">
        <v>389168</v>
      </c>
      <c r="J25" s="168">
        <v>381998</v>
      </c>
      <c r="K25" s="168">
        <v>305141</v>
      </c>
      <c r="L25" s="168">
        <v>411443</v>
      </c>
      <c r="M25" s="165"/>
      <c r="N25" s="165"/>
      <c r="O25" s="165"/>
      <c r="P25" s="165"/>
      <c r="Q25" s="165"/>
    </row>
    <row r="26" spans="1:24">
      <c r="A26" s="445"/>
      <c r="B26" s="167" t="s">
        <v>201</v>
      </c>
      <c r="C26" s="168">
        <v>8916</v>
      </c>
      <c r="D26" s="168">
        <v>10145</v>
      </c>
      <c r="E26" s="168">
        <v>12397</v>
      </c>
      <c r="F26" s="168">
        <v>14377</v>
      </c>
      <c r="G26" s="168">
        <v>16455</v>
      </c>
      <c r="H26" s="168">
        <v>19466</v>
      </c>
      <c r="I26" s="168">
        <v>19827</v>
      </c>
      <c r="J26" s="168">
        <v>19719</v>
      </c>
      <c r="K26" s="168">
        <v>18156</v>
      </c>
      <c r="L26" s="168">
        <v>18895</v>
      </c>
      <c r="M26" s="165"/>
      <c r="N26" s="165"/>
      <c r="O26" s="165"/>
      <c r="P26" s="165"/>
      <c r="Q26" s="165"/>
    </row>
    <row r="27" spans="1:24" ht="11.25" customHeight="1">
      <c r="A27" s="446" t="s">
        <v>627</v>
      </c>
      <c r="B27" s="446"/>
      <c r="C27" s="446"/>
      <c r="D27" s="446"/>
      <c r="E27" s="446"/>
      <c r="F27" s="446"/>
      <c r="G27" s="446"/>
      <c r="H27" s="446"/>
      <c r="I27" s="446"/>
      <c r="J27" s="446"/>
      <c r="K27" s="446"/>
      <c r="L27" s="446"/>
    </row>
    <row r="29" spans="1:24" ht="23.25">
      <c r="E29" s="119"/>
    </row>
  </sheetData>
  <mergeCells count="11">
    <mergeCell ref="A14:A18"/>
    <mergeCell ref="A1:L1"/>
    <mergeCell ref="A2:B3"/>
    <mergeCell ref="C2:L2"/>
    <mergeCell ref="A4:A8"/>
    <mergeCell ref="A9:A13"/>
    <mergeCell ref="A19:B20"/>
    <mergeCell ref="C19:L19"/>
    <mergeCell ref="A21:A23"/>
    <mergeCell ref="A24:A26"/>
    <mergeCell ref="A27:L27"/>
  </mergeCells>
  <pageMargins left="0.74803149606299213" right="0.74803149606299213" top="1.299212598425197" bottom="1.299212598425197" header="0.98425196850393704" footer="0.98425196850393704"/>
  <pageSetup paperSize="9" fitToWidth="0" fitToHeight="0" pageOrder="overThenDown" orientation="landscape" r:id="rId1"/>
  <headerFooter alignWithMargins="0"/>
  <ignoredErrors>
    <ignoredError sqref="K14 I9:J9 C9:H9 C14:F14 G14:J14" formulaRange="1"/>
  </ignoredErrors>
</worksheet>
</file>

<file path=docProps/app.xml><?xml version="1.0" encoding="utf-8"?>
<Properties xmlns="http://schemas.openxmlformats.org/officeDocument/2006/extended-properties" xmlns:vt="http://schemas.openxmlformats.org/officeDocument/2006/docPropsVTypes">
  <TotalTime>65</TotalTime>
  <Application>Microsoft Excel</Application>
  <DocSecurity>0</DocSecurity>
  <ScaleCrop>false</ScaleCrop>
  <HeadingPairs>
    <vt:vector size="4" baseType="variant">
      <vt:variant>
        <vt:lpstr>Hojas de cálculo</vt:lpstr>
      </vt:variant>
      <vt:variant>
        <vt:i4>38</vt:i4>
      </vt:variant>
      <vt:variant>
        <vt:lpstr>Rangos con nombre</vt:lpstr>
      </vt:variant>
      <vt:variant>
        <vt:i4>3</vt:i4>
      </vt:variant>
    </vt:vector>
  </HeadingPairs>
  <TitlesOfParts>
    <vt:vector size="41" baseType="lpstr">
      <vt:lpstr>Índex de quadres i gràfics</vt:lpstr>
      <vt:lpstr>Q1</vt:lpstr>
      <vt:lpstr>Q2</vt:lpstr>
      <vt:lpstr>Q3</vt:lpstr>
      <vt:lpstr>G1</vt:lpstr>
      <vt:lpstr>G2-G3</vt:lpstr>
      <vt:lpstr>G4</vt:lpstr>
      <vt:lpstr>Q4</vt:lpstr>
      <vt:lpstr>Q5</vt:lpstr>
      <vt:lpstr>G5</vt:lpstr>
      <vt:lpstr>Q6</vt:lpstr>
      <vt:lpstr>G6</vt:lpstr>
      <vt:lpstr>G7</vt:lpstr>
      <vt:lpstr>G8</vt:lpstr>
      <vt:lpstr>G9</vt:lpstr>
      <vt:lpstr>G10</vt:lpstr>
      <vt:lpstr>G11</vt:lpstr>
      <vt:lpstr>G12</vt:lpstr>
      <vt:lpstr>Q7</vt:lpstr>
      <vt:lpstr>Q8</vt:lpstr>
      <vt:lpstr>G13</vt:lpstr>
      <vt:lpstr>G14</vt:lpstr>
      <vt:lpstr>G15</vt:lpstr>
      <vt:lpstr>Q9</vt:lpstr>
      <vt:lpstr>G16-G17</vt:lpstr>
      <vt:lpstr>Q10</vt:lpstr>
      <vt:lpstr>Q11</vt:lpstr>
      <vt:lpstr>Q12</vt:lpstr>
      <vt:lpstr>QA1</vt:lpstr>
      <vt:lpstr>QA2</vt:lpstr>
      <vt:lpstr>QA3</vt:lpstr>
      <vt:lpstr>QA4</vt:lpstr>
      <vt:lpstr>QA5</vt:lpstr>
      <vt:lpstr>QA6-GA1</vt:lpstr>
      <vt:lpstr>QA7</vt:lpstr>
      <vt:lpstr>QA8</vt:lpstr>
      <vt:lpstr>AQ70-AQ75.1-AG1-AG6 </vt:lpstr>
      <vt:lpstr>AQ76-G28-29</vt:lpstr>
      <vt:lpstr>'AQ70-AQ75.1-AG1-AG6 '!Área_de_impresión</vt:lpstr>
      <vt:lpstr>'G6'!Área_de_impresión</vt:lpstr>
      <vt:lpstr>'Q1'!Área_de_impresión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Maria Lourdes Calero Martínez</cp:lastModifiedBy>
  <cp:revision>8</cp:revision>
  <cp:lastPrinted>2022-02-17T09:33:09Z</cp:lastPrinted>
  <dcterms:created xsi:type="dcterms:W3CDTF">1996-11-27T12:00:04Z</dcterms:created>
  <dcterms:modified xsi:type="dcterms:W3CDTF">2022-10-17T13:34:34Z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