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Z:\Software\Control emisiones\Informes control documental 2022 - desembre (pendents entregar administració)\"/>
    </mc:Choice>
  </mc:AlternateContent>
  <xr:revisionPtr revIDLastSave="0" documentId="13_ncr:1_{06CA5744-25BB-47A0-85A5-270493D5883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ON REUS" sheetId="1" r:id="rId1"/>
    <sheet name="CAS TRESORER" sheetId="2" state="hidden" r:id="rId2"/>
  </sheets>
  <externalReferences>
    <externalReference r:id="rId3"/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64" i="1" l="1"/>
  <c r="R64" i="1"/>
  <c r="Q64" i="1"/>
  <c r="P64" i="1"/>
  <c r="O64" i="1"/>
  <c r="N64" i="1"/>
  <c r="M64" i="1"/>
  <c r="L64" i="1"/>
  <c r="K64" i="1"/>
  <c r="J64" i="1"/>
  <c r="I64" i="1"/>
  <c r="H64" i="1"/>
  <c r="S63" i="1"/>
  <c r="R63" i="1"/>
  <c r="Q63" i="1"/>
  <c r="P63" i="1"/>
  <c r="O63" i="1"/>
  <c r="N63" i="1"/>
  <c r="M63" i="1"/>
  <c r="L63" i="1"/>
  <c r="K63" i="1"/>
  <c r="J63" i="1"/>
  <c r="I63" i="1"/>
  <c r="H63" i="1"/>
  <c r="S62" i="1"/>
  <c r="R62" i="1"/>
  <c r="Q62" i="1"/>
  <c r="P62" i="1"/>
  <c r="O62" i="1"/>
  <c r="N62" i="1"/>
  <c r="M62" i="1"/>
  <c r="L62" i="1"/>
  <c r="K62" i="1"/>
  <c r="J62" i="1"/>
  <c r="I62" i="1"/>
  <c r="H62" i="1"/>
  <c r="S61" i="1"/>
  <c r="R61" i="1"/>
  <c r="Q61" i="1"/>
  <c r="P61" i="1"/>
  <c r="O61" i="1"/>
  <c r="N61" i="1"/>
  <c r="M61" i="1"/>
  <c r="L61" i="1"/>
  <c r="K61" i="1"/>
  <c r="J61" i="1"/>
  <c r="I61" i="1"/>
  <c r="H61" i="1"/>
  <c r="S60" i="1"/>
  <c r="R60" i="1"/>
  <c r="Q60" i="1"/>
  <c r="P60" i="1"/>
  <c r="O60" i="1"/>
  <c r="N60" i="1"/>
  <c r="M60" i="1"/>
  <c r="L60" i="1"/>
  <c r="K60" i="1"/>
  <c r="J60" i="1"/>
  <c r="I60" i="1"/>
  <c r="H60" i="1"/>
  <c r="S59" i="1"/>
  <c r="R59" i="1"/>
  <c r="Q59" i="1"/>
  <c r="P59" i="1"/>
  <c r="O59" i="1"/>
  <c r="N59" i="1"/>
  <c r="M59" i="1"/>
  <c r="L59" i="1"/>
  <c r="K59" i="1"/>
  <c r="J59" i="1"/>
  <c r="I59" i="1"/>
  <c r="H59" i="1"/>
  <c r="S58" i="1"/>
  <c r="R58" i="1"/>
  <c r="Q58" i="1"/>
  <c r="P58" i="1"/>
  <c r="O58" i="1"/>
  <c r="N58" i="1"/>
  <c r="M58" i="1"/>
  <c r="L58" i="1"/>
  <c r="K58" i="1"/>
  <c r="J58" i="1"/>
  <c r="I58" i="1"/>
  <c r="H58" i="1"/>
  <c r="S57" i="1"/>
  <c r="R57" i="1"/>
  <c r="Q57" i="1"/>
  <c r="P57" i="1"/>
  <c r="O57" i="1"/>
  <c r="N57" i="1"/>
  <c r="M57" i="1"/>
  <c r="L57" i="1"/>
  <c r="K57" i="1"/>
  <c r="J57" i="1"/>
  <c r="I57" i="1"/>
  <c r="H57" i="1"/>
  <c r="S56" i="1"/>
  <c r="R56" i="1"/>
  <c r="Q56" i="1"/>
  <c r="P56" i="1"/>
  <c r="O56" i="1"/>
  <c r="N56" i="1"/>
  <c r="M56" i="1"/>
  <c r="L56" i="1"/>
  <c r="K56" i="1"/>
  <c r="J56" i="1"/>
  <c r="I56" i="1"/>
  <c r="H56" i="1"/>
  <c r="T56" i="1" l="1"/>
  <c r="T64" i="1"/>
  <c r="T63" i="1"/>
  <c r="T62" i="1"/>
  <c r="T61" i="1"/>
  <c r="T60" i="1"/>
  <c r="T59" i="1"/>
  <c r="T58" i="1"/>
  <c r="T57" i="1"/>
  <c r="S40" i="2" l="1"/>
  <c r="R40" i="2"/>
  <c r="Q40" i="2"/>
  <c r="P40" i="2"/>
  <c r="O40" i="2"/>
  <c r="N40" i="2"/>
  <c r="M40" i="2"/>
  <c r="L40" i="2"/>
  <c r="K40" i="2"/>
  <c r="J40" i="2"/>
  <c r="I40" i="2"/>
  <c r="H40" i="2"/>
  <c r="S39" i="2"/>
  <c r="R39" i="2"/>
  <c r="Q39" i="2"/>
  <c r="P39" i="2"/>
  <c r="O39" i="2"/>
  <c r="N39" i="2"/>
  <c r="M39" i="2"/>
  <c r="L39" i="2"/>
  <c r="K39" i="2"/>
  <c r="J39" i="2"/>
  <c r="I39" i="2"/>
  <c r="H39" i="2"/>
  <c r="S38" i="2"/>
  <c r="R38" i="2"/>
  <c r="Q38" i="2"/>
  <c r="P38" i="2"/>
  <c r="O38" i="2"/>
  <c r="N38" i="2"/>
  <c r="M38" i="2"/>
  <c r="L38" i="2"/>
  <c r="K38" i="2"/>
  <c r="J38" i="2"/>
  <c r="I38" i="2"/>
  <c r="H38" i="2"/>
  <c r="S37" i="2"/>
  <c r="R37" i="2"/>
  <c r="Q37" i="2"/>
  <c r="P37" i="2"/>
  <c r="O37" i="2"/>
  <c r="N37" i="2"/>
  <c r="M37" i="2"/>
  <c r="L37" i="2"/>
  <c r="K37" i="2"/>
  <c r="J37" i="2"/>
  <c r="I37" i="2"/>
  <c r="H37" i="2"/>
  <c r="S32" i="2"/>
  <c r="R32" i="2"/>
  <c r="Q32" i="2"/>
  <c r="P32" i="2"/>
  <c r="O32" i="2"/>
  <c r="N32" i="2"/>
  <c r="M32" i="2"/>
  <c r="L32" i="2"/>
  <c r="K32" i="2"/>
  <c r="J32" i="2"/>
  <c r="I32" i="2"/>
  <c r="H32" i="2"/>
  <c r="S31" i="2"/>
  <c r="R31" i="2"/>
  <c r="Q31" i="2"/>
  <c r="P31" i="2"/>
  <c r="O31" i="2"/>
  <c r="N31" i="2"/>
  <c r="M31" i="2"/>
  <c r="L31" i="2"/>
  <c r="K31" i="2"/>
  <c r="J31" i="2"/>
  <c r="I31" i="2"/>
  <c r="H31" i="2"/>
  <c r="S30" i="2"/>
  <c r="R30" i="2"/>
  <c r="Q30" i="2"/>
  <c r="P30" i="2"/>
  <c r="O30" i="2"/>
  <c r="N30" i="2"/>
  <c r="M30" i="2"/>
  <c r="L30" i="2"/>
  <c r="K30" i="2"/>
  <c r="J30" i="2"/>
  <c r="I30" i="2"/>
  <c r="H30" i="2"/>
  <c r="S29" i="2"/>
  <c r="R29" i="2"/>
  <c r="Q29" i="2"/>
  <c r="P29" i="2"/>
  <c r="O29" i="2"/>
  <c r="N29" i="2"/>
  <c r="M29" i="2"/>
  <c r="L29" i="2"/>
  <c r="K29" i="2"/>
  <c r="J29" i="2"/>
  <c r="I29" i="2"/>
  <c r="H29" i="2"/>
  <c r="T29" i="2" l="1"/>
  <c r="T30" i="2"/>
  <c r="T31" i="2"/>
  <c r="T32" i="2"/>
  <c r="E22" i="2" l="1"/>
  <c r="D22" i="2"/>
  <c r="C22" i="2"/>
  <c r="E21" i="2"/>
  <c r="D21" i="2"/>
  <c r="C21" i="2"/>
  <c r="E18" i="2"/>
  <c r="D18" i="2"/>
  <c r="C18" i="2"/>
  <c r="E17" i="2"/>
  <c r="D17" i="2"/>
  <c r="C17" i="2"/>
  <c r="E14" i="2"/>
  <c r="D14" i="2"/>
  <c r="C14" i="2"/>
  <c r="E13" i="2"/>
  <c r="D13" i="2"/>
  <c r="C13" i="2"/>
  <c r="E10" i="2"/>
  <c r="D10" i="2"/>
  <c r="C10" i="2"/>
  <c r="E9" i="2"/>
  <c r="D9" i="2"/>
  <c r="C9" i="2"/>
  <c r="E15" i="1" l="1"/>
  <c r="D15" i="1"/>
  <c r="C15" i="1"/>
  <c r="E14" i="1"/>
  <c r="D14" i="1"/>
  <c r="C14" i="1"/>
  <c r="E28" i="1" l="1"/>
  <c r="D28" i="1"/>
  <c r="C28" i="1"/>
  <c r="E27" i="1"/>
  <c r="D27" i="1"/>
  <c r="C27" i="1"/>
  <c r="E24" i="1"/>
  <c r="D24" i="1"/>
  <c r="C24" i="1"/>
  <c r="E23" i="1"/>
  <c r="D23" i="1"/>
  <c r="C23" i="1"/>
  <c r="C19" i="1" l="1"/>
  <c r="D19" i="1"/>
  <c r="E19" i="1"/>
  <c r="C20" i="1"/>
  <c r="D20" i="1"/>
  <c r="E20" i="1"/>
  <c r="E11" i="1" l="1"/>
  <c r="D11" i="1"/>
  <c r="C11" i="1"/>
  <c r="E10" i="1"/>
  <c r="D10" i="1"/>
  <c r="C10" i="1"/>
</calcChain>
</file>

<file path=xl/sharedStrings.xml><?xml version="1.0" encoding="utf-8"?>
<sst xmlns="http://schemas.openxmlformats.org/spreadsheetml/2006/main" count="215" uniqueCount="51">
  <si>
    <t xml:space="preserve">horàries &gt;  200% VLE </t>
  </si>
  <si>
    <t>diàries  &gt; 110% VLE</t>
  </si>
  <si>
    <t>mensuals  &gt;   VLE</t>
  </si>
  <si>
    <t>Funcions de calibració</t>
  </si>
  <si>
    <t>NOx</t>
  </si>
  <si>
    <t>Grup</t>
  </si>
  <si>
    <t>Pendent</t>
  </si>
  <si>
    <t>Offset</t>
  </si>
  <si>
    <t>Informe</t>
  </si>
  <si>
    <t>Aplicació</t>
  </si>
  <si>
    <t>CO</t>
  </si>
  <si>
    <t>TG1</t>
  </si>
  <si>
    <t>Hores anuals funcionament &lt; 500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</si>
  <si>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</si>
  <si>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</si>
  <si>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</si>
  <si>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</si>
  <si>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</si>
  <si>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</si>
  <si>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</si>
  <si>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</si>
  <si>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</si>
  <si>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</si>
  <si>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</si>
  <si>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</si>
  <si>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TG2</t>
  </si>
  <si>
    <t>TG3</t>
  </si>
  <si>
    <t>TG4</t>
  </si>
  <si>
    <t>TG5</t>
  </si>
  <si>
    <t>Superacions enregistrades 2018</t>
  </si>
  <si>
    <t>Contaminant</t>
  </si>
  <si>
    <t>Hores de funcionament 2018</t>
  </si>
  <si>
    <t>Factors de càrrega 2018</t>
  </si>
  <si>
    <t>Comentaris</t>
  </si>
  <si>
    <t>TG6</t>
  </si>
  <si>
    <t>TG7</t>
  </si>
  <si>
    <t>TG9</t>
  </si>
  <si>
    <t>TG10</t>
  </si>
  <si>
    <t>SON REUS</t>
  </si>
  <si>
    <t>CAS TRESORER</t>
  </si>
  <si>
    <t>TG11</t>
  </si>
  <si>
    <t>TG12</t>
  </si>
  <si>
    <t>TG21</t>
  </si>
  <si>
    <t>TG22</t>
  </si>
  <si>
    <t>TG22+B24:E36</t>
  </si>
  <si>
    <t>TG9 CC</t>
  </si>
  <si>
    <t>TG9 CA</t>
  </si>
  <si>
    <t>Las TG1 a TG4 fueron calibradas durante el año 2018, debido a que antes no tenían medida en continuo. La TG9 en CA se calibró por primera vez en 2018 al haber superado las 500h funcionamiento.</t>
  </si>
  <si>
    <t>PST</t>
  </si>
  <si>
    <t>Superacions enregistrades 2022</t>
  </si>
  <si>
    <t>Hores de funcionament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</si>
</sst>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d\-m\-yy;@"/>
    <numFmt numFmtId="166" formatCode="#,##0.0"/>
  </numFmts>
  <fonts count="1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u/>
      <sz val="11"/>
      <color rgb="FF1F497D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0" fillId="0" borderId="0"/>
    <xf numFmtId="164" fontId="1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2" fontId="1" fillId="0" borderId="2" xfId="1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2" fontId="1" fillId="0" borderId="2" xfId="1" applyNumberFormat="1" applyFont="1" applyFill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2" xfId="0" applyFont="1" applyBorder="1" applyAlignment="1">
      <alignment horizontal="center" vertical="center"/>
    </xf>
    <xf numFmtId="166" fontId="7" fillId="0" borderId="2" xfId="0" applyNumberFormat="1" applyFont="1" applyFill="1" applyBorder="1" applyAlignment="1">
      <alignment vertical="center"/>
    </xf>
    <xf numFmtId="166" fontId="7" fillId="0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166" fontId="3" fillId="0" borderId="2" xfId="0" applyNumberFormat="1" applyFont="1" applyFill="1" applyBorder="1" applyAlignment="1">
      <alignment horizontal="right" vertical="center"/>
    </xf>
    <xf numFmtId="166" fontId="3" fillId="0" borderId="2" xfId="0" applyNumberFormat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166" fontId="8" fillId="0" borderId="2" xfId="0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0" fontId="8" fillId="0" borderId="0" xfId="1" applyFont="1" applyFill="1" applyBorder="1" applyAlignment="1">
      <alignment vertical="center"/>
    </xf>
    <xf numFmtId="2" fontId="1" fillId="0" borderId="0" xfId="1" applyNumberFormat="1" applyFont="1" applyFill="1" applyBorder="1" applyAlignment="1">
      <alignment horizontal="center"/>
    </xf>
    <xf numFmtId="165" fontId="0" fillId="0" borderId="0" xfId="0" applyNumberFormat="1" applyFont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2" fontId="10" fillId="0" borderId="0" xfId="2" applyNumberFormat="1"/>
    <xf numFmtId="0" fontId="5" fillId="0" borderId="0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0" fillId="0" borderId="14" xfId="0" applyBorder="1" applyAlignment="1">
      <alignment horizontal="center" vertical="center"/>
    </xf>
    <xf numFmtId="0" fontId="8" fillId="5" borderId="2" xfId="1" applyFont="1" applyFill="1" applyBorder="1" applyAlignment="1">
      <alignment vertical="center"/>
    </xf>
    <xf numFmtId="2" fontId="1" fillId="5" borderId="2" xfId="1" applyNumberFormat="1" applyFont="1" applyFill="1" applyBorder="1" applyAlignment="1">
      <alignment horizontal="center" vertical="center"/>
    </xf>
    <xf numFmtId="165" fontId="0" fillId="5" borderId="2" xfId="0" applyNumberFormat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vertical="center"/>
    </xf>
    <xf numFmtId="0" fontId="8" fillId="0" borderId="14" xfId="1" applyFont="1" applyFill="1" applyBorder="1" applyAlignment="1">
      <alignment vertical="center"/>
    </xf>
    <xf numFmtId="0" fontId="8" fillId="0" borderId="13" xfId="1" applyFont="1" applyFill="1" applyBorder="1" applyAlignment="1">
      <alignment vertical="center"/>
    </xf>
    <xf numFmtId="2" fontId="1" fillId="5" borderId="2" xfId="1" applyNumberFormat="1" applyFont="1" applyFill="1" applyBorder="1" applyAlignment="1">
      <alignment horizontal="center"/>
    </xf>
  </cellXfs>
  <cellStyles count="4">
    <cellStyle name="Bueno" xfId="1" builtinId="26"/>
    <cellStyle name="Millares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ureauveritas-my.sharepoint.com/Control%20Documental%20AAI/2017/Ma&#243;/Control%20documental%20atmosfera%202017%20Ma&#243;/MA&#211;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COM\EST\BD%20PROD\UUFF_PROD2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COM\EST\BD%20PROD\UUFF_PROD1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"/>
      <sheetName val="BW1"/>
      <sheetName val="BW2"/>
      <sheetName val="BW3"/>
      <sheetName val="TG3"/>
      <sheetName val="TG4"/>
      <sheetName val="TG5"/>
    </sheetNames>
    <sheetDataSet>
      <sheetData sheetId="0"/>
      <sheetData sheetId="1">
        <row r="3">
          <cell r="AN3">
            <v>0</v>
          </cell>
          <cell r="AS3">
            <v>0</v>
          </cell>
          <cell r="BH3">
            <v>0</v>
          </cell>
          <cell r="BQ3">
            <v>0</v>
          </cell>
          <cell r="BT3">
            <v>0</v>
          </cell>
        </row>
      </sheetData>
      <sheetData sheetId="2"/>
      <sheetData sheetId="3">
        <row r="3">
          <cell r="AN3">
            <v>0</v>
          </cell>
          <cell r="AS3">
            <v>0</v>
          </cell>
          <cell r="BH3">
            <v>0</v>
          </cell>
          <cell r="BQ3">
            <v>0</v>
          </cell>
          <cell r="BT3">
            <v>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tNom"/>
      <sheetName val="PBAnual"/>
      <sheetName val="PNAnual"/>
      <sheetName val="AuxAnual"/>
      <sheetName val="Consums"/>
      <sheetName val="Combustibles"/>
      <sheetName val="PCI"/>
      <sheetName val="CEB"/>
      <sheetName val="CEN"/>
      <sheetName val="CTUOF"/>
      <sheetName val="Arranques"/>
      <sheetName val="Dispars"/>
      <sheetName val="HFU"/>
      <sheetName val="EneIndForAnualGrup"/>
      <sheetName val="EneIndProAnualGrup"/>
      <sheetName val="EDisponible"/>
      <sheetName val="EProduible"/>
      <sheetName val="FDisp"/>
      <sheetName val="PotNomAgru"/>
      <sheetName val="PBAnualAgru"/>
      <sheetName val="PNAnualAgru"/>
      <sheetName val="AuxAnualAgru"/>
      <sheetName val="CKCAAgru"/>
      <sheetName val="CKFOAgru"/>
      <sheetName val="CLGOAgru"/>
      <sheetName val="CNGNAgru"/>
      <sheetName val="CEBAgru"/>
      <sheetName val="CENAgru"/>
      <sheetName val="ArranquesAgru"/>
      <sheetName val="DisparsAgru"/>
      <sheetName val="HFUAgru"/>
      <sheetName val="EIPAgru"/>
      <sheetName val="EIFAgru"/>
      <sheetName val="CTAgru"/>
      <sheetName val="CTCAAgru"/>
      <sheetName val="CTFOAgru"/>
      <sheetName val="CTGNAgru"/>
      <sheetName val="CTGOAgru"/>
      <sheetName val="EDisponibleAgru"/>
      <sheetName val="EProduibleAgru"/>
      <sheetName val="FDispAgru"/>
      <sheetName val="FCarregaAgru"/>
      <sheetName val="UUFF_PROD22"/>
    </sheetNames>
    <definedNames>
      <definedName name="HFUSREPTG1" refersTo="='HFU'!$B$24:$Z$24"/>
      <definedName name="HFUSREPTG2" refersTo="='HFU'!$B$25:$Z$25"/>
      <definedName name="HFUSREPTG3" refersTo="='HFU'!$B$26:$Z$26"/>
      <definedName name="HFUSREPTG4" refersTo="='HFU'!$B$27:$Z$27"/>
      <definedName name="HFUSREPTG5" refersTo="='HFU'!$B$28:$Z$28"/>
      <definedName name="HFUSREPTG6" refersTo="='HFU'!$B$29:$Z$29"/>
      <definedName name="HFUSREPTG7" refersTo="='HFU'!$B$30:$Z$30"/>
      <definedName name="HFUSREUG10" refersTo="='HFU'!$B$32:$Z$32"/>
      <definedName name="HFUSREUTG9" refersTo="='HFU'!$B$33:$Z$33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4">
          <cell r="B24">
            <v>0</v>
          </cell>
          <cell r="C24">
            <v>0</v>
          </cell>
          <cell r="D24">
            <v>4.7333333333954215</v>
          </cell>
          <cell r="E24">
            <v>1.1833333333488554</v>
          </cell>
          <cell r="F24">
            <v>2.9000000000232831</v>
          </cell>
          <cell r="G24">
            <v>2.4999999999417923</v>
          </cell>
          <cell r="H24">
            <v>6.4499999998952262</v>
          </cell>
          <cell r="I24">
            <v>16.316666666592937</v>
          </cell>
          <cell r="J24">
            <v>7.1999999998952262</v>
          </cell>
          <cell r="K24">
            <v>8.1166666665812954</v>
          </cell>
          <cell r="L24">
            <v>0</v>
          </cell>
          <cell r="M24">
            <v>1.1666666666278616</v>
          </cell>
          <cell r="N24">
            <v>50.566666666301899</v>
          </cell>
          <cell r="O24">
            <v>0</v>
          </cell>
          <cell r="P24">
            <v>0</v>
          </cell>
          <cell r="Q24">
            <v>4.7333333333954215</v>
          </cell>
          <cell r="R24">
            <v>5.9166666667442769</v>
          </cell>
          <cell r="S24">
            <v>8.8166666667675599</v>
          </cell>
          <cell r="T24">
            <v>11.316666666709352</v>
          </cell>
          <cell r="U24">
            <v>17.766666666604578</v>
          </cell>
          <cell r="V24">
            <v>34.083333333197515</v>
          </cell>
          <cell r="W24">
            <v>41.283333333092742</v>
          </cell>
          <cell r="X24">
            <v>49.399999999674037</v>
          </cell>
          <cell r="Y24">
            <v>49.399999999674037</v>
          </cell>
          <cell r="Z24">
            <v>50.566666666301899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6.9166666666860692</v>
          </cell>
          <cell r="F25">
            <v>5.7500000002328306</v>
          </cell>
          <cell r="G25">
            <v>2.9833333332790062</v>
          </cell>
          <cell r="H25">
            <v>20.1666666669189</v>
          </cell>
          <cell r="I25">
            <v>13.816666666651145</v>
          </cell>
          <cell r="J25">
            <v>1.5333333332673647</v>
          </cell>
          <cell r="K25">
            <v>0</v>
          </cell>
          <cell r="L25">
            <v>0.88333333341870457</v>
          </cell>
          <cell r="M25">
            <v>0</v>
          </cell>
          <cell r="N25">
            <v>52.05000000045402</v>
          </cell>
          <cell r="O25">
            <v>0</v>
          </cell>
          <cell r="P25">
            <v>0</v>
          </cell>
          <cell r="Q25">
            <v>0</v>
          </cell>
          <cell r="R25">
            <v>6.9166666666860692</v>
          </cell>
          <cell r="S25">
            <v>12.6666666669189</v>
          </cell>
          <cell r="T25">
            <v>15.650000000197906</v>
          </cell>
          <cell r="U25">
            <v>35.816666667116806</v>
          </cell>
          <cell r="V25">
            <v>49.633333333767951</v>
          </cell>
          <cell r="W25">
            <v>51.166666667035315</v>
          </cell>
          <cell r="X25">
            <v>51.166666667035315</v>
          </cell>
          <cell r="Y25">
            <v>52.05000000045402</v>
          </cell>
          <cell r="Z25">
            <v>52.05000000045402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5.066666666592937</v>
          </cell>
          <cell r="F26">
            <v>2.9833333334536292</v>
          </cell>
          <cell r="G26">
            <v>17.53333333338378</v>
          </cell>
          <cell r="H26">
            <v>8.066666666592937</v>
          </cell>
          <cell r="I26">
            <v>6.7166666665580124</v>
          </cell>
          <cell r="J26">
            <v>4.8166666664765216</v>
          </cell>
          <cell r="K26">
            <v>0</v>
          </cell>
          <cell r="L26">
            <v>0</v>
          </cell>
          <cell r="M26">
            <v>1.0166666666627862</v>
          </cell>
          <cell r="N26">
            <v>46.199999999720603</v>
          </cell>
          <cell r="O26">
            <v>0</v>
          </cell>
          <cell r="P26">
            <v>0</v>
          </cell>
          <cell r="Q26">
            <v>0</v>
          </cell>
          <cell r="R26">
            <v>5.066666666592937</v>
          </cell>
          <cell r="S26">
            <v>8.0500000000465661</v>
          </cell>
          <cell r="T26">
            <v>25.583333333430346</v>
          </cell>
          <cell r="U26">
            <v>33.650000000023283</v>
          </cell>
          <cell r="V26">
            <v>40.366666666581295</v>
          </cell>
          <cell r="W26">
            <v>45.183333333057817</v>
          </cell>
          <cell r="X26">
            <v>45.183333333057817</v>
          </cell>
          <cell r="Y26">
            <v>45.183333333057817</v>
          </cell>
          <cell r="Z26">
            <v>46.199999999720603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1.9833333331625909</v>
          </cell>
          <cell r="F27">
            <v>2.7000000000698492</v>
          </cell>
          <cell r="G27">
            <v>10.249999999883585</v>
          </cell>
          <cell r="H27">
            <v>17.216666666732635</v>
          </cell>
          <cell r="I27">
            <v>16.016666666662786</v>
          </cell>
          <cell r="J27">
            <v>9.6166666665812954</v>
          </cell>
          <cell r="K27">
            <v>0</v>
          </cell>
          <cell r="L27">
            <v>0</v>
          </cell>
          <cell r="M27">
            <v>0</v>
          </cell>
          <cell r="N27">
            <v>57.783333333092742</v>
          </cell>
          <cell r="O27">
            <v>0</v>
          </cell>
          <cell r="P27">
            <v>0</v>
          </cell>
          <cell r="Q27">
            <v>0</v>
          </cell>
          <cell r="R27">
            <v>1.9833333331625909</v>
          </cell>
          <cell r="S27">
            <v>4.6833333332324401</v>
          </cell>
          <cell r="T27">
            <v>14.933333333116025</v>
          </cell>
          <cell r="U27">
            <v>32.14999999984866</v>
          </cell>
          <cell r="V27">
            <v>48.166666666511446</v>
          </cell>
          <cell r="W27">
            <v>57.783333333092742</v>
          </cell>
          <cell r="X27">
            <v>57.783333333092742</v>
          </cell>
          <cell r="Y27">
            <v>57.783333333092742</v>
          </cell>
          <cell r="Z27">
            <v>57.783333333092742</v>
          </cell>
        </row>
        <row r="28">
          <cell r="B28">
            <v>101.81666666676756</v>
          </cell>
          <cell r="C28">
            <v>217.56666666670935</v>
          </cell>
          <cell r="D28">
            <v>621.46666666661622</v>
          </cell>
          <cell r="E28">
            <v>59.349999999976717</v>
          </cell>
          <cell r="F28">
            <v>0</v>
          </cell>
          <cell r="G28">
            <v>0</v>
          </cell>
          <cell r="H28">
            <v>75.883333333244082</v>
          </cell>
          <cell r="I28">
            <v>291.01666666672099</v>
          </cell>
          <cell r="J28">
            <v>31.283333333325572</v>
          </cell>
          <cell r="K28">
            <v>17.950000000011642</v>
          </cell>
          <cell r="L28">
            <v>465.79999999981374</v>
          </cell>
          <cell r="M28">
            <v>61.466666666732635</v>
          </cell>
          <cell r="N28">
            <v>1943.5999999999185</v>
          </cell>
          <cell r="O28">
            <v>101.81666666676756</v>
          </cell>
          <cell r="P28">
            <v>319.38333333347691</v>
          </cell>
          <cell r="Q28">
            <v>940.85000000009313</v>
          </cell>
          <cell r="R28">
            <v>1000.2000000000698</v>
          </cell>
          <cell r="S28">
            <v>1000.2000000000698</v>
          </cell>
          <cell r="T28">
            <v>1000.2000000000698</v>
          </cell>
          <cell r="U28">
            <v>1076.0833333333139</v>
          </cell>
          <cell r="V28">
            <v>1367.1000000000349</v>
          </cell>
          <cell r="W28">
            <v>1398.3833333333605</v>
          </cell>
          <cell r="X28">
            <v>1416.3333333333721</v>
          </cell>
          <cell r="Y28">
            <v>1882.1333333331859</v>
          </cell>
          <cell r="Z28">
            <v>1943.5999999999185</v>
          </cell>
        </row>
        <row r="29">
          <cell r="B29">
            <v>0</v>
          </cell>
          <cell r="C29">
            <v>0</v>
          </cell>
          <cell r="D29">
            <v>175.43333333346527</v>
          </cell>
          <cell r="E29">
            <v>331.71666666684905</v>
          </cell>
          <cell r="F29">
            <v>32.816666666592937</v>
          </cell>
          <cell r="G29">
            <v>182.85000000038417</v>
          </cell>
          <cell r="H29">
            <v>325.6500000001397</v>
          </cell>
          <cell r="I29">
            <v>594.48333333351184</v>
          </cell>
          <cell r="J29">
            <v>385.6333333334187</v>
          </cell>
          <cell r="K29">
            <v>693.26666666672099</v>
          </cell>
          <cell r="L29">
            <v>298.73333333339542</v>
          </cell>
          <cell r="M29">
            <v>0</v>
          </cell>
          <cell r="N29">
            <v>3020.5833333344781</v>
          </cell>
          <cell r="O29">
            <v>0</v>
          </cell>
          <cell r="P29">
            <v>0</v>
          </cell>
          <cell r="Q29">
            <v>175.43333333346527</v>
          </cell>
          <cell r="R29">
            <v>507.15000000031432</v>
          </cell>
          <cell r="S29">
            <v>539.96666666690726</v>
          </cell>
          <cell r="T29">
            <v>722.81666666729143</v>
          </cell>
          <cell r="U29">
            <v>1048.4666666674311</v>
          </cell>
          <cell r="V29">
            <v>1642.950000000943</v>
          </cell>
          <cell r="W29">
            <v>2028.5833333343617</v>
          </cell>
          <cell r="X29">
            <v>2721.8500000010827</v>
          </cell>
          <cell r="Y29">
            <v>3020.5833333344781</v>
          </cell>
          <cell r="Z29">
            <v>3020.5833333344781</v>
          </cell>
        </row>
        <row r="30">
          <cell r="B30">
            <v>142.71666666702367</v>
          </cell>
          <cell r="C30">
            <v>214.93333333334886</v>
          </cell>
          <cell r="D30">
            <v>600.21666666667443</v>
          </cell>
          <cell r="E30">
            <v>443.90000000002328</v>
          </cell>
          <cell r="F30">
            <v>130.6333333334187</v>
          </cell>
          <cell r="G30">
            <v>43.249999999883585</v>
          </cell>
          <cell r="H30">
            <v>307.68333333323244</v>
          </cell>
          <cell r="I30">
            <v>697.53333333326736</v>
          </cell>
          <cell r="J30">
            <v>554.21666666655801</v>
          </cell>
          <cell r="K30">
            <v>745</v>
          </cell>
          <cell r="L30">
            <v>720</v>
          </cell>
          <cell r="M30">
            <v>66.316666666651145</v>
          </cell>
          <cell r="N30">
            <v>4666.4000000000815</v>
          </cell>
          <cell r="O30">
            <v>142.71666666702367</v>
          </cell>
          <cell r="P30">
            <v>357.65000000037253</v>
          </cell>
          <cell r="Q30">
            <v>957.86666666704696</v>
          </cell>
          <cell r="R30">
            <v>1401.7666666670702</v>
          </cell>
          <cell r="S30">
            <v>1532.4000000004889</v>
          </cell>
          <cell r="T30">
            <v>1575.6500000003725</v>
          </cell>
          <cell r="U30">
            <v>1883.333333333605</v>
          </cell>
          <cell r="V30">
            <v>2580.8666666668723</v>
          </cell>
          <cell r="W30">
            <v>3135.0833333334303</v>
          </cell>
          <cell r="X30">
            <v>3880.0833333334303</v>
          </cell>
          <cell r="Y30">
            <v>4600.0833333334303</v>
          </cell>
          <cell r="Z30">
            <v>4666.4000000000815</v>
          </cell>
        </row>
        <row r="32">
          <cell r="B32">
            <v>683.39999999996508</v>
          </cell>
          <cell r="C32">
            <v>671.81666666676756</v>
          </cell>
          <cell r="D32">
            <v>738.8833333333605</v>
          </cell>
          <cell r="E32">
            <v>335.15000000002328</v>
          </cell>
          <cell r="F32">
            <v>332.68333333334886</v>
          </cell>
          <cell r="G32">
            <v>720</v>
          </cell>
          <cell r="H32">
            <v>664.51666666672099</v>
          </cell>
          <cell r="I32">
            <v>744</v>
          </cell>
          <cell r="J32">
            <v>720</v>
          </cell>
          <cell r="K32">
            <v>745</v>
          </cell>
          <cell r="L32">
            <v>277.43333333329065</v>
          </cell>
          <cell r="M32">
            <v>683.43333333340706</v>
          </cell>
          <cell r="N32">
            <v>7316.316666666884</v>
          </cell>
          <cell r="O32">
            <v>683.39999999996508</v>
          </cell>
          <cell r="P32">
            <v>1355.2166666667326</v>
          </cell>
          <cell r="Q32">
            <v>2094.1000000000931</v>
          </cell>
          <cell r="R32">
            <v>2429.2500000001164</v>
          </cell>
          <cell r="S32">
            <v>2761.9333333334653</v>
          </cell>
          <cell r="T32">
            <v>3481.9333333334653</v>
          </cell>
          <cell r="U32">
            <v>4146.4500000001863</v>
          </cell>
          <cell r="V32">
            <v>4890.4500000001863</v>
          </cell>
          <cell r="W32">
            <v>5610.4500000001863</v>
          </cell>
          <cell r="X32">
            <v>6355.4500000001863</v>
          </cell>
          <cell r="Y32">
            <v>6632.8833333334769</v>
          </cell>
          <cell r="Z32">
            <v>7316.316666666884</v>
          </cell>
        </row>
        <row r="33">
          <cell r="B33">
            <v>744</v>
          </cell>
          <cell r="C33">
            <v>672</v>
          </cell>
          <cell r="D33">
            <v>743</v>
          </cell>
          <cell r="E33">
            <v>336.40000000008149</v>
          </cell>
          <cell r="F33">
            <v>654.65000000002328</v>
          </cell>
          <cell r="G33">
            <v>720</v>
          </cell>
          <cell r="H33">
            <v>665.93333333329065</v>
          </cell>
          <cell r="I33">
            <v>744</v>
          </cell>
          <cell r="J33">
            <v>720</v>
          </cell>
          <cell r="K33">
            <v>739.51666666660458</v>
          </cell>
          <cell r="L33">
            <v>257.00000000005821</v>
          </cell>
          <cell r="M33">
            <v>707.34999999997672</v>
          </cell>
          <cell r="N33">
            <v>7703.8500000000349</v>
          </cell>
          <cell r="O33">
            <v>744</v>
          </cell>
          <cell r="P33">
            <v>1416</v>
          </cell>
          <cell r="Q33">
            <v>2159</v>
          </cell>
          <cell r="R33">
            <v>2495.4000000000815</v>
          </cell>
          <cell r="S33">
            <v>3150.0500000001048</v>
          </cell>
          <cell r="T33">
            <v>3870.0500000001048</v>
          </cell>
          <cell r="U33">
            <v>4535.9833333333954</v>
          </cell>
          <cell r="V33">
            <v>5279.9833333333954</v>
          </cell>
          <cell r="W33">
            <v>5999.9833333333954</v>
          </cell>
          <cell r="X33">
            <v>6739.5</v>
          </cell>
          <cell r="Y33">
            <v>6996.5000000000582</v>
          </cell>
          <cell r="Z33">
            <v>7703.8500000000349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sUOF"/>
      <sheetName val="NomsCentrals"/>
      <sheetName val="NomsGeneradors"/>
      <sheetName val="NomsAgru"/>
      <sheetName val="PotNom"/>
      <sheetName val="PBAnual"/>
      <sheetName val="PNAnual"/>
      <sheetName val="AuxAnual"/>
      <sheetName val="Consums"/>
      <sheetName val="Combustibles"/>
      <sheetName val="PCI"/>
      <sheetName val="CEB"/>
      <sheetName val="CEN"/>
      <sheetName val="CTUOF"/>
      <sheetName val="Arranques"/>
      <sheetName val="Indis"/>
      <sheetName val="Dispars"/>
      <sheetName val="HFU"/>
      <sheetName val="ARR2"/>
      <sheetName val="HFU2"/>
      <sheetName val="EneIndForAnualGrup"/>
      <sheetName val="EneIndProAnualGrup"/>
      <sheetName val="EDisponible"/>
      <sheetName val="EProduible"/>
      <sheetName val="FCarrega"/>
      <sheetName val="FDisp"/>
      <sheetName val="FServei"/>
      <sheetName val="FUtil"/>
      <sheetName val="Agrupacions"/>
      <sheetName val="GrupsAgru"/>
      <sheetName val="PotNomAgru"/>
      <sheetName val="PBAnualAgru"/>
      <sheetName val="PNAnualAgru"/>
      <sheetName val="AuxAnualAgru"/>
      <sheetName val="CKCAAgru"/>
      <sheetName val="CKFOAgru"/>
      <sheetName val="CLGOAgru"/>
      <sheetName val="CNGNAgru"/>
      <sheetName val="CEBAgru"/>
      <sheetName val="CEBCAAgru"/>
      <sheetName val="CEBGOAgru"/>
      <sheetName val="CEBFOAgru"/>
      <sheetName val="CEBGNAgru"/>
      <sheetName val="CENAgru"/>
      <sheetName val="CENCAAgru"/>
      <sheetName val="CENGOAgru"/>
      <sheetName val="CENFOAgru"/>
      <sheetName val="CENGNAgru"/>
      <sheetName val="ArranquesAgru"/>
      <sheetName val="DisparsAgru"/>
      <sheetName val="HFUAgru"/>
      <sheetName val="EIFAgru"/>
      <sheetName val="EIPAgru"/>
      <sheetName val="CTAgru"/>
      <sheetName val="CTCAAgru"/>
      <sheetName val="CTFOAgru"/>
      <sheetName val="CTGNAgru"/>
      <sheetName val="CTGOAgru"/>
      <sheetName val="EDisponibleAgru"/>
      <sheetName val="EProduibleAgru"/>
      <sheetName val="FCarregaAgru"/>
      <sheetName val="FDispAgru"/>
      <sheetName val="FServeiAgru"/>
      <sheetName val="FUtilAgru"/>
      <sheetName val="EneIndFor"/>
      <sheetName val="EneIndPro"/>
      <sheetName val="Access"/>
      <sheetName val="Validacions"/>
      <sheetName val="Warnings"/>
      <sheetName val="Fitxers"/>
      <sheetName val="Acoblaments"/>
      <sheetName val="UUFF_prod17"/>
    </sheetNames>
    <definedNames>
      <definedName name="FCAMHONTG3" refersTo="='FCarrega'!$B$40:$Z$40"/>
      <definedName name="FCAMHONTG4" refersTo="='FCarrega'!$B$42:$Z$42"/>
      <definedName name="FCAMHONTG5" refersTo="='FCarrega'!$B$46:$Z$46"/>
      <definedName name="HFUMHONBW1" refersTo="='HFU'!$B$24:$Z$24"/>
      <definedName name="HFUMHONBW2" refersTo="='HFU'!$B$25:$Z$25"/>
      <definedName name="HFUMHONBW3" refersTo="='HFU'!$B$26:$Z$26"/>
      <definedName name="HFUMHONTG1" refersTo="='HFU'!$B$27:$Z$27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4">
          <cell r="B24">
            <v>733.58333333343035</v>
          </cell>
          <cell r="C24">
            <v>669.21666666667443</v>
          </cell>
          <cell r="D24">
            <v>743</v>
          </cell>
          <cell r="E24">
            <v>716.65000000008149</v>
          </cell>
          <cell r="F24">
            <v>731.43333333340706</v>
          </cell>
          <cell r="G24">
            <v>583.91666666662786</v>
          </cell>
          <cell r="H24">
            <v>716.4000000001397</v>
          </cell>
          <cell r="I24">
            <v>744</v>
          </cell>
          <cell r="J24">
            <v>716.55000000010477</v>
          </cell>
          <cell r="K24">
            <v>191.90000000002328</v>
          </cell>
          <cell r="L24">
            <v>498.21666666667443</v>
          </cell>
          <cell r="M24">
            <v>744</v>
          </cell>
          <cell r="N24">
            <v>7788.8666666671634</v>
          </cell>
          <cell r="O24">
            <v>733.58333333343035</v>
          </cell>
          <cell r="P24">
            <v>1402.8000000001048</v>
          </cell>
          <cell r="Q24">
            <v>2145.8000000001048</v>
          </cell>
          <cell r="R24">
            <v>2862.4500000001863</v>
          </cell>
          <cell r="S24">
            <v>3593.8833333335933</v>
          </cell>
          <cell r="T24">
            <v>4177.8000000002212</v>
          </cell>
          <cell r="U24">
            <v>4894.2000000003609</v>
          </cell>
          <cell r="V24">
            <v>5638.2000000003609</v>
          </cell>
          <cell r="W24">
            <v>6354.7500000004657</v>
          </cell>
          <cell r="X24">
            <v>6546.6500000004889</v>
          </cell>
          <cell r="Y24">
            <v>7044.8666666671634</v>
          </cell>
          <cell r="Z24">
            <v>7788.8666666671634</v>
          </cell>
        </row>
        <row r="25">
          <cell r="B25">
            <v>725.81666666676756</v>
          </cell>
          <cell r="C25">
            <v>672</v>
          </cell>
          <cell r="D25">
            <v>55.099999999918509</v>
          </cell>
          <cell r="E25">
            <v>696.03333333361661</v>
          </cell>
          <cell r="F25">
            <v>744</v>
          </cell>
          <cell r="G25">
            <v>720</v>
          </cell>
          <cell r="H25">
            <v>741.31666666665114</v>
          </cell>
          <cell r="I25">
            <v>744</v>
          </cell>
          <cell r="J25">
            <v>713.65000000008149</v>
          </cell>
          <cell r="K25">
            <v>694.04999999998836</v>
          </cell>
          <cell r="L25">
            <v>657.36666666681413</v>
          </cell>
          <cell r="M25">
            <v>739.53333333344199</v>
          </cell>
          <cell r="N25">
            <v>7902.8666666672798</v>
          </cell>
          <cell r="O25">
            <v>725.81666666676756</v>
          </cell>
          <cell r="P25">
            <v>1397.8166666667676</v>
          </cell>
          <cell r="Q25">
            <v>1452.9166666666861</v>
          </cell>
          <cell r="R25">
            <v>2148.9500000003027</v>
          </cell>
          <cell r="S25">
            <v>2892.9500000003027</v>
          </cell>
          <cell r="T25">
            <v>3612.9500000003027</v>
          </cell>
          <cell r="U25">
            <v>4354.2666666669538</v>
          </cell>
          <cell r="V25">
            <v>5098.2666666669538</v>
          </cell>
          <cell r="W25">
            <v>5811.9166666670353</v>
          </cell>
          <cell r="X25">
            <v>6505.9666666670237</v>
          </cell>
          <cell r="Y25">
            <v>7163.3333333338378</v>
          </cell>
          <cell r="Z25">
            <v>7902.8666666672798</v>
          </cell>
        </row>
        <row r="26">
          <cell r="B26">
            <v>741.94999999995343</v>
          </cell>
          <cell r="C26">
            <v>668.20000000001164</v>
          </cell>
          <cell r="D26">
            <v>743</v>
          </cell>
          <cell r="E26">
            <v>542.68333333317423</v>
          </cell>
          <cell r="F26">
            <v>681.83333333360497</v>
          </cell>
          <cell r="G26">
            <v>720</v>
          </cell>
          <cell r="H26">
            <v>731.35000000015134</v>
          </cell>
          <cell r="I26">
            <v>740.04999999987194</v>
          </cell>
          <cell r="J26">
            <v>643.23333333316259</v>
          </cell>
          <cell r="K26">
            <v>743.93333333334886</v>
          </cell>
          <cell r="L26">
            <v>714.49999999988358</v>
          </cell>
          <cell r="M26">
            <v>741.75</v>
          </cell>
          <cell r="N26">
            <v>8412.4833333331626</v>
          </cell>
          <cell r="O26">
            <v>741.94999999995343</v>
          </cell>
          <cell r="P26">
            <v>1410.1499999999651</v>
          </cell>
          <cell r="Q26">
            <v>2153.1499999999651</v>
          </cell>
          <cell r="R26">
            <v>2695.8333333331393</v>
          </cell>
          <cell r="S26">
            <v>3377.6666666667443</v>
          </cell>
          <cell r="T26">
            <v>4097.6666666667443</v>
          </cell>
          <cell r="U26">
            <v>4829.0166666668956</v>
          </cell>
          <cell r="V26">
            <v>5569.0666666667676</v>
          </cell>
          <cell r="W26">
            <v>6212.2999999999302</v>
          </cell>
          <cell r="X26">
            <v>6956.233333333279</v>
          </cell>
          <cell r="Y26">
            <v>7670.7333333331626</v>
          </cell>
          <cell r="Z26">
            <v>8412.4833333331626</v>
          </cell>
        </row>
        <row r="27">
          <cell r="B27">
            <v>1.7666666666627862</v>
          </cell>
          <cell r="C27">
            <v>0</v>
          </cell>
          <cell r="D27">
            <v>6.0666666667093523</v>
          </cell>
          <cell r="E27">
            <v>7.216666666790843</v>
          </cell>
          <cell r="F27">
            <v>17.066666666592937</v>
          </cell>
          <cell r="G27">
            <v>6.3499999999185093</v>
          </cell>
          <cell r="H27">
            <v>13.983333333337214</v>
          </cell>
          <cell r="I27">
            <v>0</v>
          </cell>
          <cell r="J27">
            <v>12.483333333337214</v>
          </cell>
          <cell r="K27">
            <v>39.816666666709352</v>
          </cell>
          <cell r="L27">
            <v>27.516666666604578</v>
          </cell>
          <cell r="M27">
            <v>0</v>
          </cell>
          <cell r="N27">
            <v>132.26666666666279</v>
          </cell>
          <cell r="O27">
            <v>1.7666666666627862</v>
          </cell>
          <cell r="P27">
            <v>1.7666666666627862</v>
          </cell>
          <cell r="Q27">
            <v>7.8333333333721384</v>
          </cell>
          <cell r="R27">
            <v>15.050000000162981</v>
          </cell>
          <cell r="S27">
            <v>32.116666666755918</v>
          </cell>
          <cell r="T27">
            <v>38.466666666674428</v>
          </cell>
          <cell r="U27">
            <v>52.450000000011642</v>
          </cell>
          <cell r="V27">
            <v>52.450000000011642</v>
          </cell>
          <cell r="W27">
            <v>64.933333333348855</v>
          </cell>
          <cell r="X27">
            <v>104.75000000005821</v>
          </cell>
          <cell r="Y27">
            <v>132.26666666666279</v>
          </cell>
          <cell r="Z27">
            <v>132.26666666666279</v>
          </cell>
        </row>
      </sheetData>
      <sheetData sheetId="18"/>
      <sheetData sheetId="19"/>
      <sheetData sheetId="20"/>
      <sheetData sheetId="21"/>
      <sheetData sheetId="22"/>
      <sheetData sheetId="23"/>
      <sheetData sheetId="24">
        <row r="40">
          <cell r="B40">
            <v>0</v>
          </cell>
          <cell r="C40">
            <v>0</v>
          </cell>
          <cell r="D40">
            <v>1.5679999999999999E-2</v>
          </cell>
          <cell r="E40">
            <v>0</v>
          </cell>
          <cell r="F40">
            <v>2.6589999999999999E-2</v>
          </cell>
          <cell r="G40">
            <v>0.17645</v>
          </cell>
          <cell r="H40">
            <v>0.13664000000000001</v>
          </cell>
          <cell r="I40">
            <v>0.17707000000000001</v>
          </cell>
          <cell r="J40">
            <v>8.0680000000000002E-2</v>
          </cell>
          <cell r="K40">
            <v>3.2499999999999999E-3</v>
          </cell>
          <cell r="L40">
            <v>4.0579999999999998E-2</v>
          </cell>
          <cell r="M40">
            <v>3.3020000000000001E-2</v>
          </cell>
          <cell r="N40">
            <v>5.5800000000000002E-2</v>
          </cell>
          <cell r="O40">
            <v>0</v>
          </cell>
          <cell r="P40">
            <v>0</v>
          </cell>
          <cell r="Q40">
            <v>5.4000000000000003E-3</v>
          </cell>
          <cell r="R40">
            <v>4.0400000000000002E-3</v>
          </cell>
          <cell r="S40">
            <v>6.7099999999999998E-3</v>
          </cell>
          <cell r="T40">
            <v>2.9579999999999999E-2</v>
          </cell>
          <cell r="U40">
            <v>4.5260000000000002E-2</v>
          </cell>
          <cell r="V40">
            <v>6.4089999999999994E-2</v>
          </cell>
          <cell r="W40">
            <v>6.6119999999999998E-2</v>
          </cell>
          <cell r="X40">
            <v>5.9929999999999997E-2</v>
          </cell>
          <cell r="Y40">
            <v>5.8160000000000003E-2</v>
          </cell>
          <cell r="Z40">
            <v>5.5800000000000002E-2</v>
          </cell>
        </row>
        <row r="42">
          <cell r="B42">
            <v>5.527E-2</v>
          </cell>
          <cell r="C42">
            <v>1.1310000000000001E-2</v>
          </cell>
          <cell r="D42">
            <v>0.11738</v>
          </cell>
          <cell r="E42">
            <v>0.11296</v>
          </cell>
          <cell r="F42">
            <v>0.25174999999999997</v>
          </cell>
          <cell r="G42">
            <v>0.26333000000000001</v>
          </cell>
          <cell r="H42">
            <v>0.32834999999999998</v>
          </cell>
          <cell r="I42">
            <v>0.28303</v>
          </cell>
          <cell r="J42">
            <v>0.38264999999999999</v>
          </cell>
          <cell r="K42">
            <v>0.52154999999999996</v>
          </cell>
          <cell r="L42">
            <v>0.13125999999999999</v>
          </cell>
          <cell r="M42">
            <v>0.19450999999999999</v>
          </cell>
          <cell r="N42">
            <v>0.20124</v>
          </cell>
          <cell r="O42">
            <v>5.527E-2</v>
          </cell>
          <cell r="P42">
            <v>3.4410000000000003E-2</v>
          </cell>
          <cell r="Q42">
            <v>6.25E-2</v>
          </cell>
          <cell r="R42">
            <v>7.5200000000000003E-2</v>
          </cell>
          <cell r="S42">
            <v>0.11162999999999999</v>
          </cell>
          <cell r="T42">
            <v>0.12775</v>
          </cell>
          <cell r="U42">
            <v>0.15883</v>
          </cell>
          <cell r="V42">
            <v>0.17535999999999999</v>
          </cell>
          <cell r="W42">
            <v>0.18892999999999999</v>
          </cell>
          <cell r="X42">
            <v>0.20871000000000001</v>
          </cell>
          <cell r="Y42">
            <v>0.20196</v>
          </cell>
          <cell r="Z42">
            <v>0.20124</v>
          </cell>
        </row>
        <row r="46">
          <cell r="B46">
            <v>0.20483000000000001</v>
          </cell>
          <cell r="C46">
            <v>0.18698999999999999</v>
          </cell>
          <cell r="D46">
            <v>0.24317</v>
          </cell>
          <cell r="E46">
            <v>0.11785</v>
          </cell>
          <cell r="F46">
            <v>0.186</v>
          </cell>
          <cell r="G46">
            <v>0.27965000000000001</v>
          </cell>
          <cell r="H46">
            <v>0.26306000000000002</v>
          </cell>
          <cell r="I46">
            <v>0.30014000000000002</v>
          </cell>
          <cell r="J46">
            <v>0.20813999999999999</v>
          </cell>
          <cell r="K46">
            <v>0.14829999999999999</v>
          </cell>
          <cell r="L46">
            <v>0.20866000000000001</v>
          </cell>
          <cell r="M46">
            <v>0.14681</v>
          </cell>
          <cell r="N46">
            <v>0.20834</v>
          </cell>
          <cell r="O46">
            <v>0.20483000000000001</v>
          </cell>
          <cell r="P46">
            <v>0.19639999999999999</v>
          </cell>
          <cell r="Q46">
            <v>0.21246999999999999</v>
          </cell>
          <cell r="R46">
            <v>0.18872</v>
          </cell>
          <cell r="S46">
            <v>0.18815999999999999</v>
          </cell>
          <cell r="T46">
            <v>0.20330000000000001</v>
          </cell>
          <cell r="U46">
            <v>0.21204000000000001</v>
          </cell>
          <cell r="V46">
            <v>0.22320000000000001</v>
          </cell>
          <cell r="W46">
            <v>0.22175</v>
          </cell>
          <cell r="X46">
            <v>0.21412</v>
          </cell>
          <cell r="Y46">
            <v>0.21362</v>
          </cell>
          <cell r="Z46">
            <v>0.20834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79"/>
  <sheetViews>
    <sheetView tabSelected="1" topLeftCell="D43" zoomScale="90" zoomScaleNormal="90" workbookViewId="0">
      <selection activeCell="O52" sqref="O52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5" width="18.81640625" style="1" customWidth="1"/>
    <col min="6" max="6" width="5.54296875" style="1" customWidth="1"/>
    <col min="7" max="7" width="5.26953125" style="1" customWidth="1"/>
    <col min="8" max="8" width="10.26953125" style="1" customWidth="1"/>
    <col min="9" max="9" width="12.453125" style="1" bestFit="1" customWidth="1"/>
    <col min="10" max="19" width="10.26953125" style="1" customWidth="1"/>
    <col min="20" max="20" width="9.1796875" style="1" customWidth="1"/>
    <col min="21" max="16384" width="11.453125" style="1"/>
  </cols>
  <sheetData>
    <row r="1" spans="2:24" x14ac:dyDescent="0.35">
      <c r="H1" s="43" t="s">
        <v>3</v>
      </c>
      <c r="I1" s="43"/>
      <c r="J1" s="43"/>
      <c r="K1" s="43"/>
      <c r="L1" s="43"/>
      <c r="M1" s="43"/>
    </row>
    <row r="2" spans="2:24" x14ac:dyDescent="0.35">
      <c r="B2" s="43" t="s">
        <v>49</v>
      </c>
      <c r="C2" s="43"/>
      <c r="D2" s="43"/>
      <c r="E2" s="43"/>
      <c r="H2" s="6" t="s">
        <v>5</v>
      </c>
      <c r="I2" s="6" t="s">
        <v>30</v>
      </c>
      <c r="J2" s="6" t="s">
        <v>6</v>
      </c>
      <c r="K2" s="6" t="s">
        <v>7</v>
      </c>
      <c r="L2" s="6" t="s">
        <v>8</v>
      </c>
      <c r="M2" s="6" t="s">
        <v>9</v>
      </c>
    </row>
    <row r="3" spans="2:24" ht="15" customHeight="1" x14ac:dyDescent="0.35">
      <c r="H3" s="44" t="s">
        <v>11</v>
      </c>
      <c r="I3" s="57" t="s">
        <v>4</v>
      </c>
      <c r="J3" s="58">
        <v>1.37</v>
      </c>
      <c r="K3" s="58">
        <v>7.33</v>
      </c>
      <c r="L3" s="59">
        <v>44053</v>
      </c>
      <c r="M3" s="59">
        <v>44117</v>
      </c>
      <c r="X3" s="2"/>
    </row>
    <row r="4" spans="2:24" ht="15" customHeight="1" x14ac:dyDescent="0.35">
      <c r="H4" s="45"/>
      <c r="I4" s="18" t="s">
        <v>4</v>
      </c>
      <c r="J4" s="7">
        <v>1.39</v>
      </c>
      <c r="K4" s="7">
        <v>6.14</v>
      </c>
      <c r="L4" s="8">
        <v>43432</v>
      </c>
      <c r="M4" s="8">
        <v>43523</v>
      </c>
      <c r="X4" s="2"/>
    </row>
    <row r="5" spans="2:24" ht="15" customHeight="1" x14ac:dyDescent="0.35">
      <c r="H5" s="45"/>
      <c r="I5" s="18" t="s">
        <v>48</v>
      </c>
      <c r="J5" s="7">
        <v>11.27</v>
      </c>
      <c r="K5" s="7">
        <v>0.73</v>
      </c>
      <c r="L5" s="8">
        <v>43630</v>
      </c>
      <c r="M5" s="8">
        <v>43689</v>
      </c>
      <c r="X5" s="2"/>
    </row>
    <row r="6" spans="2:24" ht="15" customHeight="1" x14ac:dyDescent="0.35">
      <c r="C6" s="25" t="s">
        <v>38</v>
      </c>
      <c r="H6" s="45"/>
      <c r="I6" s="57" t="s">
        <v>48</v>
      </c>
      <c r="J6" s="58">
        <v>8.57</v>
      </c>
      <c r="K6" s="58">
        <v>0</v>
      </c>
      <c r="L6" s="59">
        <v>44053</v>
      </c>
      <c r="M6" s="59">
        <v>44117</v>
      </c>
      <c r="X6" s="2"/>
    </row>
    <row r="7" spans="2:24" ht="15" customHeight="1" x14ac:dyDescent="0.35">
      <c r="H7" s="45"/>
      <c r="I7" s="57" t="s">
        <v>10</v>
      </c>
      <c r="J7" s="58">
        <v>0.63</v>
      </c>
      <c r="K7" s="58">
        <v>21.09</v>
      </c>
      <c r="L7" s="59">
        <v>44053</v>
      </c>
      <c r="M7" s="59">
        <v>44117</v>
      </c>
      <c r="X7" s="2"/>
    </row>
    <row r="8" spans="2:24" ht="15" customHeight="1" x14ac:dyDescent="0.35">
      <c r="H8" s="46"/>
      <c r="I8" s="18" t="s">
        <v>10</v>
      </c>
      <c r="J8" s="7">
        <v>0.96</v>
      </c>
      <c r="K8" s="7">
        <v>5.63</v>
      </c>
      <c r="L8" s="8">
        <v>43432</v>
      </c>
      <c r="M8" s="8">
        <v>43523</v>
      </c>
      <c r="X8" s="2"/>
    </row>
    <row r="9" spans="2:24" ht="15" customHeight="1" x14ac:dyDescent="0.35">
      <c r="B9" s="3" t="s">
        <v>28</v>
      </c>
      <c r="C9" s="3" t="s">
        <v>0</v>
      </c>
      <c r="D9" s="3" t="s">
        <v>1</v>
      </c>
      <c r="E9" s="3" t="s">
        <v>2</v>
      </c>
      <c r="H9" s="60" t="s">
        <v>25</v>
      </c>
      <c r="I9" s="57" t="s">
        <v>4</v>
      </c>
      <c r="J9" s="58">
        <v>1.54</v>
      </c>
      <c r="K9" s="58">
        <v>0</v>
      </c>
      <c r="L9" s="59">
        <v>44112</v>
      </c>
      <c r="M9" s="59">
        <v>44337</v>
      </c>
      <c r="X9" s="2"/>
    </row>
    <row r="10" spans="2:24" ht="15" customHeight="1" x14ac:dyDescent="0.35">
      <c r="B10" s="4" t="s">
        <v>4</v>
      </c>
      <c r="C10" s="5">
        <f>[1]BW1!AN$3</f>
        <v>0</v>
      </c>
      <c r="D10" s="5">
        <f>[1]BW1!BQ$3</f>
        <v>0</v>
      </c>
      <c r="E10" s="5">
        <f>[1]BW1!BQ$3</f>
        <v>0</v>
      </c>
      <c r="H10" s="61"/>
      <c r="I10" s="18" t="s">
        <v>4</v>
      </c>
      <c r="J10" s="7">
        <v>1.41</v>
      </c>
      <c r="K10" s="7">
        <v>-1.63</v>
      </c>
      <c r="L10" s="8">
        <v>43434</v>
      </c>
      <c r="M10" s="8">
        <v>43523</v>
      </c>
      <c r="X10" s="2"/>
    </row>
    <row r="11" spans="2:24" ht="15" customHeight="1" x14ac:dyDescent="0.35">
      <c r="B11" s="4" t="s">
        <v>10</v>
      </c>
      <c r="C11" s="5">
        <f>[1]BW1!AS$3</f>
        <v>0</v>
      </c>
      <c r="D11" s="5">
        <f>[1]BW1!BH$3</f>
        <v>0</v>
      </c>
      <c r="E11" s="5">
        <f>[1]BW1!BT$3</f>
        <v>0</v>
      </c>
      <c r="H11" s="61"/>
      <c r="I11" s="18" t="s">
        <v>48</v>
      </c>
      <c r="J11" s="7">
        <v>4.63</v>
      </c>
      <c r="K11" s="7">
        <v>0</v>
      </c>
      <c r="L11" s="8">
        <v>43637</v>
      </c>
      <c r="M11" s="8">
        <v>43689</v>
      </c>
      <c r="X11" s="2"/>
    </row>
    <row r="12" spans="2:24" ht="15" customHeight="1" x14ac:dyDescent="0.35">
      <c r="H12" s="61"/>
      <c r="I12" s="57" t="s">
        <v>48</v>
      </c>
      <c r="J12" s="58">
        <v>4.59</v>
      </c>
      <c r="K12" s="58">
        <v>0</v>
      </c>
      <c r="L12" s="59">
        <v>44112</v>
      </c>
      <c r="M12" s="59">
        <v>44337</v>
      </c>
      <c r="X12" s="2"/>
    </row>
    <row r="13" spans="2:24" ht="15" customHeight="1" x14ac:dyDescent="0.35">
      <c r="B13" s="3" t="s">
        <v>34</v>
      </c>
      <c r="C13" s="3" t="s">
        <v>0</v>
      </c>
      <c r="D13" s="3" t="s">
        <v>1</v>
      </c>
      <c r="E13" s="3" t="s">
        <v>2</v>
      </c>
      <c r="H13" s="61"/>
      <c r="I13" s="57" t="s">
        <v>10</v>
      </c>
      <c r="J13" s="58">
        <v>0.95</v>
      </c>
      <c r="K13" s="58">
        <v>4.6900000000000004</v>
      </c>
      <c r="L13" s="59">
        <v>44112</v>
      </c>
      <c r="M13" s="59">
        <v>44337</v>
      </c>
      <c r="X13" s="2"/>
    </row>
    <row r="14" spans="2:24" ht="15" customHeight="1" thickBot="1" x14ac:dyDescent="0.4">
      <c r="B14" s="4" t="s">
        <v>4</v>
      </c>
      <c r="C14" s="12">
        <f>[1]BW1!AN$3</f>
        <v>0</v>
      </c>
      <c r="D14" s="12">
        <f>[1]BW1!BQ$3</f>
        <v>0</v>
      </c>
      <c r="E14" s="12">
        <f>[1]BW1!BQ$3</f>
        <v>0</v>
      </c>
      <c r="H14" s="62"/>
      <c r="I14" s="18" t="s">
        <v>10</v>
      </c>
      <c r="J14" s="7">
        <v>1</v>
      </c>
      <c r="K14" s="7">
        <v>4.99</v>
      </c>
      <c r="L14" s="8">
        <v>43434</v>
      </c>
      <c r="M14" s="8">
        <v>43523</v>
      </c>
      <c r="S14" s="15" t="s">
        <v>33</v>
      </c>
    </row>
    <row r="15" spans="2:24" x14ac:dyDescent="0.35">
      <c r="B15" s="4" t="s">
        <v>10</v>
      </c>
      <c r="C15" s="12">
        <f>[1]BW1!AS$3</f>
        <v>0</v>
      </c>
      <c r="D15" s="12">
        <f>[1]BW1!BH$3</f>
        <v>0</v>
      </c>
      <c r="E15" s="12">
        <f>[1]BW1!BT$3</f>
        <v>0</v>
      </c>
      <c r="H15" s="44" t="s">
        <v>26</v>
      </c>
      <c r="I15" s="18" t="s">
        <v>4</v>
      </c>
      <c r="J15" s="7">
        <v>1.08</v>
      </c>
      <c r="K15" s="7">
        <v>17.670000000000002</v>
      </c>
      <c r="L15" s="8">
        <v>43675</v>
      </c>
      <c r="M15" s="8">
        <v>43712</v>
      </c>
      <c r="O15" s="47" t="s">
        <v>47</v>
      </c>
      <c r="P15" s="48"/>
      <c r="Q15" s="48"/>
      <c r="R15" s="48"/>
      <c r="S15" s="48"/>
      <c r="T15" s="48"/>
      <c r="U15" s="48"/>
      <c r="V15" s="48"/>
      <c r="W15" s="48"/>
      <c r="X15" s="49"/>
    </row>
    <row r="16" spans="2:24" x14ac:dyDescent="0.35">
      <c r="H16" s="45"/>
      <c r="I16" s="57" t="s">
        <v>4</v>
      </c>
      <c r="J16" s="58">
        <v>1.8</v>
      </c>
      <c r="K16" s="58">
        <v>0</v>
      </c>
      <c r="L16" s="59">
        <v>44123</v>
      </c>
      <c r="M16" s="59">
        <v>44161</v>
      </c>
      <c r="O16" s="50"/>
      <c r="P16" s="51"/>
      <c r="Q16" s="51"/>
      <c r="R16" s="51"/>
      <c r="S16" s="51"/>
      <c r="T16" s="51"/>
      <c r="U16" s="51"/>
      <c r="V16" s="51"/>
      <c r="W16" s="51"/>
      <c r="X16" s="52"/>
    </row>
    <row r="17" spans="2:24" x14ac:dyDescent="0.35">
      <c r="H17" s="45"/>
      <c r="I17" s="18" t="s">
        <v>48</v>
      </c>
      <c r="J17" s="7">
        <v>26.04</v>
      </c>
      <c r="K17" s="7">
        <v>0</v>
      </c>
      <c r="L17" s="8">
        <v>43675</v>
      </c>
      <c r="M17" s="8">
        <v>43712</v>
      </c>
      <c r="O17" s="50"/>
      <c r="P17" s="51"/>
      <c r="Q17" s="51"/>
      <c r="R17" s="51"/>
      <c r="S17" s="51"/>
      <c r="T17" s="51"/>
      <c r="U17" s="51"/>
      <c r="V17" s="51"/>
      <c r="W17" s="51"/>
      <c r="X17" s="52"/>
    </row>
    <row r="18" spans="2:24" x14ac:dyDescent="0.35">
      <c r="B18" s="3" t="s">
        <v>35</v>
      </c>
      <c r="C18" s="3" t="s">
        <v>0</v>
      </c>
      <c r="D18" s="3" t="s">
        <v>1</v>
      </c>
      <c r="E18" s="3" t="s">
        <v>2</v>
      </c>
      <c r="H18" s="45"/>
      <c r="I18" s="57" t="s">
        <v>48</v>
      </c>
      <c r="J18" s="58">
        <v>27.12</v>
      </c>
      <c r="K18" s="58">
        <v>0</v>
      </c>
      <c r="L18" s="59">
        <v>44123</v>
      </c>
      <c r="M18" s="59">
        <v>44161</v>
      </c>
      <c r="O18" s="50"/>
      <c r="P18" s="51"/>
      <c r="Q18" s="51"/>
      <c r="R18" s="51"/>
      <c r="S18" s="51"/>
      <c r="T18" s="51"/>
      <c r="U18" s="51"/>
      <c r="V18" s="51"/>
      <c r="W18" s="51"/>
      <c r="X18" s="52"/>
    </row>
    <row r="19" spans="2:24" x14ac:dyDescent="0.35">
      <c r="B19" s="4" t="s">
        <v>4</v>
      </c>
      <c r="C19" s="5">
        <f>[1]BW3!AN$3</f>
        <v>0</v>
      </c>
      <c r="D19" s="5">
        <f>[1]BW3!BQ$3</f>
        <v>0</v>
      </c>
      <c r="E19" s="5">
        <f>[1]BW3!BQ$3</f>
        <v>0</v>
      </c>
      <c r="H19" s="45"/>
      <c r="I19" s="18" t="s">
        <v>10</v>
      </c>
      <c r="J19" s="7">
        <v>0.91</v>
      </c>
      <c r="K19" s="7">
        <v>0.11</v>
      </c>
      <c r="L19" s="8">
        <v>43675</v>
      </c>
      <c r="M19" s="8">
        <v>43712</v>
      </c>
      <c r="O19" s="50"/>
      <c r="P19" s="51"/>
      <c r="Q19" s="51"/>
      <c r="R19" s="51"/>
      <c r="S19" s="51"/>
      <c r="T19" s="51"/>
      <c r="U19" s="51"/>
      <c r="V19" s="51"/>
      <c r="W19" s="51"/>
      <c r="X19" s="52"/>
    </row>
    <row r="20" spans="2:24" ht="15" customHeight="1" x14ac:dyDescent="0.35">
      <c r="B20" s="4" t="s">
        <v>10</v>
      </c>
      <c r="C20" s="5">
        <f>[1]BW3!AS$3</f>
        <v>0</v>
      </c>
      <c r="D20" s="10">
        <f>[1]BW3!BH$3</f>
        <v>0</v>
      </c>
      <c r="E20" s="5">
        <f>[1]BW3!BT$3</f>
        <v>0</v>
      </c>
      <c r="H20" s="46"/>
      <c r="I20" s="57" t="s">
        <v>10</v>
      </c>
      <c r="J20" s="58">
        <v>1.03</v>
      </c>
      <c r="K20" s="58">
        <v>2.72</v>
      </c>
      <c r="L20" s="59">
        <v>44123</v>
      </c>
      <c r="M20" s="59">
        <v>44161</v>
      </c>
      <c r="O20" s="50"/>
      <c r="P20" s="51"/>
      <c r="Q20" s="51"/>
      <c r="R20" s="51"/>
      <c r="S20" s="51"/>
      <c r="T20" s="51"/>
      <c r="U20" s="51"/>
      <c r="V20" s="51"/>
      <c r="W20" s="51"/>
      <c r="X20" s="52"/>
    </row>
    <row r="21" spans="2:24" x14ac:dyDescent="0.35">
      <c r="H21" s="44" t="s">
        <v>27</v>
      </c>
      <c r="I21" s="57" t="s">
        <v>4</v>
      </c>
      <c r="J21" s="58">
        <v>1.8</v>
      </c>
      <c r="K21" s="58">
        <v>0</v>
      </c>
      <c r="L21" s="59">
        <v>44035</v>
      </c>
      <c r="M21" s="59">
        <v>44117</v>
      </c>
      <c r="O21" s="50"/>
      <c r="P21" s="51"/>
      <c r="Q21" s="51"/>
      <c r="R21" s="51"/>
      <c r="S21" s="51"/>
      <c r="T21" s="51"/>
      <c r="U21" s="51"/>
      <c r="V21" s="51"/>
      <c r="W21" s="51"/>
      <c r="X21" s="52"/>
    </row>
    <row r="22" spans="2:24" x14ac:dyDescent="0.35">
      <c r="B22" s="3" t="s">
        <v>36</v>
      </c>
      <c r="C22" s="3" t="s">
        <v>0</v>
      </c>
      <c r="D22" s="3" t="s">
        <v>1</v>
      </c>
      <c r="E22" s="3" t="s">
        <v>2</v>
      </c>
      <c r="H22" s="45"/>
      <c r="I22" s="18" t="s">
        <v>4</v>
      </c>
      <c r="J22" s="7">
        <v>1.29</v>
      </c>
      <c r="K22" s="7">
        <v>9.6300000000000008</v>
      </c>
      <c r="L22" s="8">
        <v>43432</v>
      </c>
      <c r="M22" s="8">
        <v>43523</v>
      </c>
      <c r="O22" s="50"/>
      <c r="P22" s="51"/>
      <c r="Q22" s="51"/>
      <c r="R22" s="51"/>
      <c r="S22" s="51"/>
      <c r="T22" s="51"/>
      <c r="U22" s="51"/>
      <c r="V22" s="51"/>
      <c r="W22" s="51"/>
      <c r="X22" s="52"/>
    </row>
    <row r="23" spans="2:24" x14ac:dyDescent="0.35">
      <c r="B23" s="4" t="s">
        <v>4</v>
      </c>
      <c r="C23" s="12">
        <f>[1]BW3!AN$3</f>
        <v>0</v>
      </c>
      <c r="D23" s="12">
        <f>[1]BW3!BQ$3</f>
        <v>0</v>
      </c>
      <c r="E23" s="12">
        <f>[1]BW3!BQ$3</f>
        <v>0</v>
      </c>
      <c r="H23" s="45"/>
      <c r="I23" s="18" t="s">
        <v>48</v>
      </c>
      <c r="J23" s="7">
        <v>17.57</v>
      </c>
      <c r="K23" s="7">
        <v>0</v>
      </c>
      <c r="L23" s="8">
        <v>43612</v>
      </c>
      <c r="M23" s="8">
        <v>43635</v>
      </c>
      <c r="O23" s="50"/>
      <c r="P23" s="51"/>
      <c r="Q23" s="51"/>
      <c r="R23" s="51"/>
      <c r="S23" s="51"/>
      <c r="T23" s="51"/>
      <c r="U23" s="51"/>
      <c r="V23" s="51"/>
      <c r="W23" s="51"/>
      <c r="X23" s="52"/>
    </row>
    <row r="24" spans="2:24" x14ac:dyDescent="0.35">
      <c r="B24" s="4" t="s">
        <v>10</v>
      </c>
      <c r="C24" s="12">
        <f>[1]BW3!AS$3</f>
        <v>0</v>
      </c>
      <c r="D24" s="10">
        <f>[1]BW3!BH$3</f>
        <v>0</v>
      </c>
      <c r="E24" s="12">
        <f>[1]BW3!BT$3</f>
        <v>0</v>
      </c>
      <c r="H24" s="45"/>
      <c r="I24" s="57" t="s">
        <v>48</v>
      </c>
      <c r="J24" s="58">
        <v>14.44</v>
      </c>
      <c r="K24" s="58">
        <v>0</v>
      </c>
      <c r="L24" s="59">
        <v>44035</v>
      </c>
      <c r="M24" s="59">
        <v>44117</v>
      </c>
      <c r="O24" s="50"/>
      <c r="P24" s="51"/>
      <c r="Q24" s="51"/>
      <c r="R24" s="51"/>
      <c r="S24" s="51"/>
      <c r="T24" s="51"/>
      <c r="U24" s="51"/>
      <c r="V24" s="51"/>
      <c r="W24" s="51"/>
      <c r="X24" s="52"/>
    </row>
    <row r="25" spans="2:24" x14ac:dyDescent="0.35">
      <c r="B25" s="28"/>
      <c r="C25" s="29"/>
      <c r="D25" s="30"/>
      <c r="E25" s="29"/>
      <c r="H25" s="45"/>
      <c r="I25" s="57" t="s">
        <v>10</v>
      </c>
      <c r="J25" s="58">
        <v>0.88</v>
      </c>
      <c r="K25" s="58">
        <v>-0.35</v>
      </c>
      <c r="L25" s="59">
        <v>44035</v>
      </c>
      <c r="M25" s="59">
        <v>44117</v>
      </c>
      <c r="O25" s="50"/>
      <c r="P25" s="51"/>
      <c r="Q25" s="51"/>
      <c r="R25" s="51"/>
      <c r="S25" s="51"/>
      <c r="T25" s="51"/>
      <c r="U25" s="51"/>
      <c r="V25" s="51"/>
      <c r="W25" s="51"/>
      <c r="X25" s="52"/>
    </row>
    <row r="26" spans="2:24" x14ac:dyDescent="0.35">
      <c r="B26" s="3" t="s">
        <v>37</v>
      </c>
      <c r="C26" s="3" t="s">
        <v>0</v>
      </c>
      <c r="D26" s="3" t="s">
        <v>1</v>
      </c>
      <c r="E26" s="3" t="s">
        <v>2</v>
      </c>
      <c r="H26" s="46"/>
      <c r="I26" s="18" t="s">
        <v>10</v>
      </c>
      <c r="J26" s="7">
        <v>0.9</v>
      </c>
      <c r="K26" s="7">
        <v>0.83</v>
      </c>
      <c r="L26" s="8">
        <v>43432</v>
      </c>
      <c r="M26" s="8">
        <v>43523</v>
      </c>
      <c r="O26" s="50"/>
      <c r="P26" s="51"/>
      <c r="Q26" s="51"/>
      <c r="R26" s="51"/>
      <c r="S26" s="51"/>
      <c r="T26" s="51"/>
      <c r="U26" s="51"/>
      <c r="V26" s="51"/>
      <c r="W26" s="51"/>
      <c r="X26" s="52"/>
    </row>
    <row r="27" spans="2:24" x14ac:dyDescent="0.35">
      <c r="B27" s="4" t="s">
        <v>4</v>
      </c>
      <c r="C27" s="12">
        <f>[1]BW3!AN$3</f>
        <v>0</v>
      </c>
      <c r="D27" s="12">
        <f>[1]BW3!BQ$3</f>
        <v>0</v>
      </c>
      <c r="E27" s="12">
        <f>[1]BW3!BQ$3</f>
        <v>0</v>
      </c>
      <c r="H27" s="45" t="s">
        <v>28</v>
      </c>
      <c r="I27" s="57" t="s">
        <v>4</v>
      </c>
      <c r="J27" s="58">
        <v>1.53</v>
      </c>
      <c r="K27" s="58">
        <v>-0.82</v>
      </c>
      <c r="L27" s="59">
        <v>44315</v>
      </c>
      <c r="M27" s="59">
        <v>44348</v>
      </c>
      <c r="O27" s="50"/>
      <c r="P27" s="51"/>
      <c r="Q27" s="51"/>
      <c r="R27" s="51"/>
      <c r="S27" s="51"/>
      <c r="T27" s="51"/>
      <c r="U27" s="51"/>
      <c r="V27" s="51"/>
      <c r="W27" s="51"/>
      <c r="X27" s="52"/>
    </row>
    <row r="28" spans="2:24" x14ac:dyDescent="0.35">
      <c r="B28" s="4" t="s">
        <v>10</v>
      </c>
      <c r="C28" s="12">
        <f>[1]BW3!AS$3</f>
        <v>0</v>
      </c>
      <c r="D28" s="10">
        <f>[1]BW3!BH$3</f>
        <v>0</v>
      </c>
      <c r="E28" s="12">
        <f>[1]BW3!BT$3</f>
        <v>0</v>
      </c>
      <c r="H28" s="45"/>
      <c r="I28" s="18" t="s">
        <v>4</v>
      </c>
      <c r="J28" s="7">
        <v>0.51</v>
      </c>
      <c r="K28" s="7">
        <v>22.76</v>
      </c>
      <c r="L28" s="8">
        <v>43906</v>
      </c>
      <c r="M28" s="8">
        <v>43969</v>
      </c>
      <c r="O28" s="50"/>
      <c r="P28" s="51"/>
      <c r="Q28" s="51"/>
      <c r="R28" s="51"/>
      <c r="S28" s="51"/>
      <c r="T28" s="51"/>
      <c r="U28" s="51"/>
      <c r="V28" s="51"/>
      <c r="W28" s="51"/>
      <c r="X28" s="52"/>
    </row>
    <row r="29" spans="2:24" x14ac:dyDescent="0.35">
      <c r="B29" s="28"/>
      <c r="C29" s="29"/>
      <c r="D29" s="30"/>
      <c r="E29" s="29"/>
      <c r="H29" s="45"/>
      <c r="I29" s="57" t="s">
        <v>10</v>
      </c>
      <c r="J29" s="58">
        <v>1</v>
      </c>
      <c r="K29" s="58">
        <v>0</v>
      </c>
      <c r="L29" s="59">
        <v>44315</v>
      </c>
      <c r="M29" s="59">
        <v>44348</v>
      </c>
      <c r="O29" s="50"/>
      <c r="P29" s="51"/>
      <c r="Q29" s="51"/>
      <c r="R29" s="51"/>
      <c r="S29" s="51"/>
      <c r="T29" s="51"/>
      <c r="U29" s="51"/>
      <c r="V29" s="51"/>
      <c r="W29" s="51"/>
      <c r="X29" s="52"/>
    </row>
    <row r="30" spans="2:24" x14ac:dyDescent="0.35">
      <c r="H30" s="46"/>
      <c r="I30" s="18" t="s">
        <v>10</v>
      </c>
      <c r="J30" s="7">
        <v>1.01</v>
      </c>
      <c r="K30" s="7">
        <v>1.91</v>
      </c>
      <c r="L30" s="8">
        <v>43906</v>
      </c>
      <c r="M30" s="8">
        <v>43969</v>
      </c>
      <c r="O30" s="50"/>
      <c r="P30" s="51"/>
      <c r="Q30" s="51"/>
      <c r="R30" s="51"/>
      <c r="S30" s="51"/>
      <c r="T30" s="51"/>
      <c r="U30" s="51"/>
      <c r="V30" s="51"/>
      <c r="W30" s="51"/>
      <c r="X30" s="52"/>
    </row>
    <row r="31" spans="2:24" x14ac:dyDescent="0.35">
      <c r="H31" s="44" t="s">
        <v>34</v>
      </c>
      <c r="I31" s="57" t="s">
        <v>4</v>
      </c>
      <c r="J31" s="58">
        <v>1.38</v>
      </c>
      <c r="K31" s="58">
        <v>1.3</v>
      </c>
      <c r="L31" s="59">
        <v>44300</v>
      </c>
      <c r="M31" s="59">
        <v>44348</v>
      </c>
      <c r="O31" s="50"/>
      <c r="P31" s="51"/>
      <c r="Q31" s="51"/>
      <c r="R31" s="51"/>
      <c r="S31" s="51"/>
      <c r="T31" s="51"/>
      <c r="U31" s="51"/>
      <c r="V31" s="51"/>
      <c r="W31" s="51"/>
      <c r="X31" s="52"/>
    </row>
    <row r="32" spans="2:24" x14ac:dyDescent="0.35">
      <c r="B32" s="3" t="s">
        <v>11</v>
      </c>
      <c r="C32" s="42" t="s">
        <v>12</v>
      </c>
      <c r="D32" s="42"/>
      <c r="E32" s="42"/>
      <c r="H32" s="56"/>
      <c r="I32" s="18" t="s">
        <v>4</v>
      </c>
      <c r="J32" s="7">
        <v>1.24</v>
      </c>
      <c r="K32" s="7">
        <v>7.53</v>
      </c>
      <c r="L32" s="8">
        <v>43914</v>
      </c>
      <c r="M32" s="8">
        <v>43971</v>
      </c>
      <c r="O32" s="50"/>
      <c r="P32" s="51"/>
      <c r="Q32" s="51"/>
      <c r="R32" s="51"/>
      <c r="S32" s="51"/>
      <c r="T32" s="51"/>
      <c r="U32" s="51"/>
      <c r="V32" s="51"/>
      <c r="W32" s="51"/>
      <c r="X32" s="52"/>
    </row>
    <row r="33" spans="2:24" ht="15" thickBot="1" x14ac:dyDescent="0.4">
      <c r="H33" s="56"/>
      <c r="I33" s="57" t="s">
        <v>10</v>
      </c>
      <c r="J33" s="58">
        <v>1.01</v>
      </c>
      <c r="K33" s="58">
        <v>1.47</v>
      </c>
      <c r="L33" s="59">
        <v>44300</v>
      </c>
      <c r="M33" s="59">
        <v>44348</v>
      </c>
      <c r="O33" s="53"/>
      <c r="P33" s="54"/>
      <c r="Q33" s="54"/>
      <c r="R33" s="54"/>
      <c r="S33" s="54"/>
      <c r="T33" s="54"/>
      <c r="U33" s="54"/>
      <c r="V33" s="54"/>
      <c r="W33" s="54"/>
      <c r="X33" s="55"/>
    </row>
    <row r="34" spans="2:24" x14ac:dyDescent="0.35">
      <c r="B34" s="3" t="s">
        <v>25</v>
      </c>
      <c r="C34" s="42" t="s">
        <v>12</v>
      </c>
      <c r="D34" s="42"/>
      <c r="E34" s="42"/>
      <c r="H34" s="41"/>
      <c r="I34" s="18" t="s">
        <v>10</v>
      </c>
      <c r="J34" s="7">
        <v>1</v>
      </c>
      <c r="K34" s="7">
        <v>1.1100000000000001</v>
      </c>
      <c r="L34" s="8">
        <v>43914</v>
      </c>
      <c r="M34" s="8">
        <v>43971</v>
      </c>
      <c r="N34" s="3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2:24" x14ac:dyDescent="0.35">
      <c r="B35" s="38"/>
      <c r="C35" s="29"/>
      <c r="D35" s="29"/>
      <c r="E35" s="29"/>
      <c r="H35" s="44" t="s">
        <v>35</v>
      </c>
      <c r="I35" s="57" t="s">
        <v>4</v>
      </c>
      <c r="J35" s="58">
        <v>1.49</v>
      </c>
      <c r="K35" s="58">
        <v>-0.13</v>
      </c>
      <c r="L35" s="59">
        <v>44313</v>
      </c>
      <c r="M35" s="59">
        <v>44348</v>
      </c>
      <c r="N35" s="34"/>
      <c r="O35" s="37"/>
      <c r="P35" s="37"/>
      <c r="Q35" s="37"/>
      <c r="R35" s="37"/>
      <c r="S35" s="37"/>
      <c r="T35" s="37"/>
      <c r="U35" s="37"/>
      <c r="V35" s="37"/>
      <c r="W35" s="37"/>
      <c r="X35" s="37"/>
    </row>
    <row r="36" spans="2:24" x14ac:dyDescent="0.35">
      <c r="B36" s="38"/>
      <c r="C36" s="29"/>
      <c r="D36" s="29"/>
      <c r="E36" s="29"/>
      <c r="H36" s="45"/>
      <c r="I36" s="18" t="s">
        <v>4</v>
      </c>
      <c r="J36" s="7">
        <v>1.5</v>
      </c>
      <c r="K36" s="7">
        <v>0</v>
      </c>
      <c r="L36" s="8">
        <v>44026</v>
      </c>
      <c r="M36" s="8">
        <v>44099</v>
      </c>
      <c r="N36" s="34"/>
      <c r="O36" s="37"/>
      <c r="P36" s="37"/>
      <c r="Q36" s="37"/>
      <c r="R36" s="37"/>
      <c r="S36" s="37"/>
      <c r="T36" s="37"/>
      <c r="U36" s="37"/>
      <c r="V36" s="37"/>
      <c r="W36" s="37"/>
      <c r="X36" s="37"/>
    </row>
    <row r="37" spans="2:24" x14ac:dyDescent="0.35">
      <c r="H37" s="45"/>
      <c r="I37" s="18" t="s">
        <v>10</v>
      </c>
      <c r="J37" s="7">
        <v>1</v>
      </c>
      <c r="K37" s="7">
        <v>0</v>
      </c>
      <c r="L37" s="8">
        <v>44026</v>
      </c>
      <c r="M37" s="8">
        <v>44099</v>
      </c>
      <c r="N37" s="34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2:24" x14ac:dyDescent="0.35">
      <c r="B38" s="3" t="s">
        <v>26</v>
      </c>
      <c r="C38" s="42" t="s">
        <v>12</v>
      </c>
      <c r="D38" s="42"/>
      <c r="E38" s="42"/>
      <c r="H38" s="41" t="s">
        <v>35</v>
      </c>
      <c r="I38" s="57" t="s">
        <v>10</v>
      </c>
      <c r="J38" s="58">
        <v>1.04</v>
      </c>
      <c r="K38" s="58">
        <v>-3.05</v>
      </c>
      <c r="L38" s="59">
        <v>44313</v>
      </c>
      <c r="M38" s="59">
        <v>44348</v>
      </c>
      <c r="N38" s="34"/>
      <c r="O38"/>
      <c r="P38"/>
      <c r="Q38"/>
      <c r="R38"/>
      <c r="S38"/>
      <c r="T38"/>
      <c r="U38" s="27"/>
      <c r="V38" s="27"/>
      <c r="W38" s="27"/>
      <c r="X38" s="27"/>
    </row>
    <row r="39" spans="2:24" x14ac:dyDescent="0.35">
      <c r="H39" s="44" t="s">
        <v>45</v>
      </c>
      <c r="I39" s="57" t="s">
        <v>4</v>
      </c>
      <c r="J39" s="58">
        <v>1.43</v>
      </c>
      <c r="K39" s="58">
        <v>0.25</v>
      </c>
      <c r="L39" s="59">
        <v>44294</v>
      </c>
      <c r="M39" s="59">
        <v>44348</v>
      </c>
      <c r="O39"/>
      <c r="P39"/>
      <c r="Q39"/>
      <c r="R39"/>
      <c r="S39"/>
      <c r="T39"/>
      <c r="U39" s="24"/>
      <c r="V39" s="24"/>
      <c r="W39" s="24"/>
      <c r="X39" s="24"/>
    </row>
    <row r="40" spans="2:24" x14ac:dyDescent="0.35">
      <c r="B40" s="3" t="s">
        <v>27</v>
      </c>
      <c r="C40" s="42" t="s">
        <v>12</v>
      </c>
      <c r="D40" s="42"/>
      <c r="E40" s="42"/>
      <c r="H40" s="56"/>
      <c r="I40" s="18" t="s">
        <v>4</v>
      </c>
      <c r="J40" s="7">
        <v>1.44</v>
      </c>
      <c r="K40" s="7">
        <v>0</v>
      </c>
      <c r="L40" s="8">
        <v>44035</v>
      </c>
      <c r="M40" s="8">
        <v>44099</v>
      </c>
      <c r="O40" s="24"/>
      <c r="P40" s="24"/>
      <c r="Q40" s="24"/>
      <c r="R40" s="24"/>
      <c r="S40" s="24"/>
      <c r="T40" s="24"/>
      <c r="U40" s="24"/>
      <c r="V40" s="24"/>
      <c r="W40" s="24"/>
      <c r="X40" s="24"/>
    </row>
    <row r="41" spans="2:24" x14ac:dyDescent="0.35">
      <c r="B41"/>
      <c r="C41"/>
      <c r="D41"/>
      <c r="E41"/>
      <c r="H41" s="56"/>
      <c r="I41" s="18" t="s">
        <v>10</v>
      </c>
      <c r="J41" s="7">
        <v>0.64</v>
      </c>
      <c r="K41" s="7">
        <v>-1.93</v>
      </c>
      <c r="L41" s="8">
        <v>44035</v>
      </c>
      <c r="M41" s="8">
        <v>44099</v>
      </c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2:24" x14ac:dyDescent="0.35">
      <c r="B42"/>
      <c r="C42"/>
      <c r="D42"/>
      <c r="E42"/>
      <c r="H42" s="41"/>
      <c r="I42" s="57" t="s">
        <v>10</v>
      </c>
      <c r="J42" s="58">
        <v>0.84</v>
      </c>
      <c r="K42" s="58">
        <v>0.98</v>
      </c>
      <c r="L42" s="59">
        <v>44294</v>
      </c>
      <c r="M42" s="59">
        <v>44348</v>
      </c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2:24" x14ac:dyDescent="0.35">
      <c r="B43"/>
      <c r="C43"/>
      <c r="D43"/>
      <c r="E43"/>
      <c r="H43" s="39" t="s">
        <v>46</v>
      </c>
      <c r="I43" s="18" t="s">
        <v>4</v>
      </c>
      <c r="J43" s="7"/>
      <c r="K43" s="7"/>
      <c r="L43" s="8"/>
      <c r="M43" s="8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2:24" x14ac:dyDescent="0.35">
      <c r="B44"/>
      <c r="C44"/>
      <c r="D44"/>
      <c r="E44"/>
      <c r="H44" s="40"/>
      <c r="I44" s="18" t="s">
        <v>4</v>
      </c>
      <c r="J44" s="7">
        <v>0.15</v>
      </c>
      <c r="K44" s="7">
        <v>32.159999999999997</v>
      </c>
      <c r="L44" s="8">
        <v>43480</v>
      </c>
      <c r="M44" s="8">
        <v>43523</v>
      </c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2:24" x14ac:dyDescent="0.35">
      <c r="H45" s="40"/>
      <c r="I45" s="18" t="s">
        <v>10</v>
      </c>
      <c r="J45" s="7"/>
      <c r="K45" s="7"/>
      <c r="L45" s="8"/>
      <c r="M45" s="8"/>
      <c r="N45" s="23"/>
      <c r="O45" s="23"/>
      <c r="P45" s="23"/>
      <c r="Q45" s="23"/>
      <c r="R45" s="23"/>
      <c r="S45" s="23"/>
      <c r="T45" s="23"/>
    </row>
    <row r="46" spans="2:24" x14ac:dyDescent="0.35">
      <c r="H46" s="41"/>
      <c r="I46" s="18" t="s">
        <v>10</v>
      </c>
      <c r="J46" s="7">
        <v>1.04</v>
      </c>
      <c r="K46" s="7">
        <v>8.5</v>
      </c>
      <c r="L46" s="8">
        <v>43480</v>
      </c>
      <c r="M46" s="8">
        <v>43523</v>
      </c>
      <c r="N46" s="35"/>
      <c r="O46" s="35"/>
      <c r="P46" s="35"/>
      <c r="Q46" s="35"/>
      <c r="R46" s="35"/>
      <c r="S46" s="35"/>
      <c r="T46" s="35"/>
    </row>
    <row r="47" spans="2:24" x14ac:dyDescent="0.35">
      <c r="H47" s="39" t="s">
        <v>37</v>
      </c>
      <c r="I47" s="57" t="s">
        <v>4</v>
      </c>
      <c r="J47" s="58">
        <v>1.75</v>
      </c>
      <c r="K47" s="58">
        <v>-4.16</v>
      </c>
      <c r="L47" s="59">
        <v>44315</v>
      </c>
      <c r="M47" s="59">
        <v>44348</v>
      </c>
    </row>
    <row r="48" spans="2:24" x14ac:dyDescent="0.35">
      <c r="H48" s="40"/>
      <c r="I48" s="18" t="s">
        <v>4</v>
      </c>
      <c r="J48" s="7">
        <v>1.23</v>
      </c>
      <c r="K48" s="7">
        <v>0</v>
      </c>
      <c r="L48" s="8">
        <v>43748</v>
      </c>
      <c r="M48" s="8">
        <v>43888</v>
      </c>
    </row>
    <row r="49" spans="6:20" x14ac:dyDescent="0.35">
      <c r="H49" s="40"/>
      <c r="I49" s="57" t="s">
        <v>10</v>
      </c>
      <c r="J49" s="63">
        <v>0.88</v>
      </c>
      <c r="K49" s="63">
        <v>0.64</v>
      </c>
      <c r="L49" s="59">
        <v>44315</v>
      </c>
      <c r="M49" s="59">
        <v>44348</v>
      </c>
      <c r="P49" s="11"/>
    </row>
    <row r="50" spans="6:20" x14ac:dyDescent="0.35">
      <c r="H50" s="41"/>
      <c r="I50" s="18" t="s">
        <v>10</v>
      </c>
      <c r="J50" s="9">
        <v>0.96</v>
      </c>
      <c r="K50" s="9">
        <v>0.48</v>
      </c>
      <c r="L50" s="8">
        <v>43748</v>
      </c>
      <c r="M50" s="8">
        <v>43888</v>
      </c>
    </row>
    <row r="53" spans="6:20" x14ac:dyDescent="0.35">
      <c r="H53" s="23" t="s">
        <v>50</v>
      </c>
      <c r="I53" s="31"/>
      <c r="J53" s="32"/>
      <c r="K53" s="32"/>
      <c r="L53" s="33"/>
      <c r="M53" s="33"/>
    </row>
    <row r="54" spans="6:20" x14ac:dyDescent="0.35">
      <c r="I54" s="31"/>
      <c r="J54" s="32"/>
      <c r="K54" s="32"/>
      <c r="L54" s="33"/>
      <c r="M54" s="33"/>
    </row>
    <row r="55" spans="6:20" x14ac:dyDescent="0.35">
      <c r="G55" s="13" t="s">
        <v>11</v>
      </c>
      <c r="H55" s="3" t="s">
        <v>13</v>
      </c>
      <c r="I55" s="3" t="s">
        <v>14</v>
      </c>
      <c r="J55" s="3" t="s">
        <v>15</v>
      </c>
      <c r="K55" s="3" t="s">
        <v>16</v>
      </c>
      <c r="L55" s="3" t="s">
        <v>17</v>
      </c>
      <c r="M55" s="3" t="s">
        <v>18</v>
      </c>
      <c r="N55" s="3" t="s">
        <v>19</v>
      </c>
      <c r="O55" s="3" t="s">
        <v>20</v>
      </c>
      <c r="P55" s="3" t="s">
        <v>21</v>
      </c>
      <c r="Q55" s="3" t="s">
        <v>22</v>
      </c>
      <c r="R55" s="3" t="s">
        <v>23</v>
      </c>
      <c r="S55" s="3" t="s">
        <v>24</v>
      </c>
      <c r="T55" s="3">
        <v>2022</v>
      </c>
    </row>
    <row r="56" spans="6:20" x14ac:dyDescent="0.35">
      <c r="G56" s="13" t="s">
        <v>25</v>
      </c>
      <c r="H56" s="26">
        <f>INDEX([2]!HFUSREPTG1,1,1)</f>
        <v>0</v>
      </c>
      <c r="I56" s="26">
        <f>INDEX([2]!HFUSREPTG1,1,2)</f>
        <v>0</v>
      </c>
      <c r="J56" s="26">
        <f>INDEX([2]!HFUSREPTG1,1,3)</f>
        <v>4.7333333333954215</v>
      </c>
      <c r="K56" s="26">
        <f>INDEX([2]!HFUSREPTG1,1,4)</f>
        <v>1.1833333333488554</v>
      </c>
      <c r="L56" s="26">
        <f>INDEX([2]!HFUSREPTG1,1,5)</f>
        <v>2.9000000000232831</v>
      </c>
      <c r="M56" s="26">
        <f>INDEX([2]!HFUSREPTG1,1,6)</f>
        <v>2.4999999999417923</v>
      </c>
      <c r="N56" s="26">
        <f>INDEX([2]!HFUSREPTG1,1,7)</f>
        <v>6.4499999998952262</v>
      </c>
      <c r="O56" s="26">
        <f>INDEX([2]!HFUSREPTG1,1,8)</f>
        <v>16.316666666592937</v>
      </c>
      <c r="P56" s="26">
        <f>INDEX([2]!HFUSREPTG1,1,9)</f>
        <v>7.1999999998952262</v>
      </c>
      <c r="Q56" s="26">
        <f>INDEX([2]!HFUSREPTG1,1,10)</f>
        <v>8.1166666665812954</v>
      </c>
      <c r="R56" s="26">
        <f>INDEX([2]!HFUSREPTG1,1,11)</f>
        <v>0</v>
      </c>
      <c r="S56" s="26">
        <f>INDEX([2]!HFUSREPTG1,1,12)</f>
        <v>1.1666666666278616</v>
      </c>
      <c r="T56" s="14">
        <f>SUM(H55:S55)</f>
        <v>0</v>
      </c>
    </row>
    <row r="57" spans="6:20" x14ac:dyDescent="0.35">
      <c r="G57" s="13" t="s">
        <v>26</v>
      </c>
      <c r="H57" s="26">
        <f>INDEX([2]!HFUSREPTG2,1,1)</f>
        <v>0</v>
      </c>
      <c r="I57" s="26">
        <f>INDEX([2]!HFUSREPTG2,1,2)</f>
        <v>0</v>
      </c>
      <c r="J57" s="26">
        <f>INDEX([2]!HFUSREPTG2,1,3)</f>
        <v>0</v>
      </c>
      <c r="K57" s="26">
        <f>INDEX([2]!HFUSREPTG2,1,4)</f>
        <v>6.9166666666860692</v>
      </c>
      <c r="L57" s="26">
        <f>INDEX([2]!HFUSREPTG2,1,5)</f>
        <v>5.7500000002328306</v>
      </c>
      <c r="M57" s="26">
        <f>INDEX([2]!HFUSREPTG2,1,6)</f>
        <v>2.9833333332790062</v>
      </c>
      <c r="N57" s="26">
        <f>INDEX([2]!HFUSREPTG2,1,7)</f>
        <v>20.1666666669189</v>
      </c>
      <c r="O57" s="26">
        <f>INDEX([2]!HFUSREPTG2,1,8)</f>
        <v>13.816666666651145</v>
      </c>
      <c r="P57" s="26">
        <f>INDEX([2]!HFUSREPTG2,1,9)</f>
        <v>1.5333333332673647</v>
      </c>
      <c r="Q57" s="26">
        <f>INDEX([2]!HFUSREPTG2,1,10)</f>
        <v>0</v>
      </c>
      <c r="R57" s="26">
        <f>INDEX([2]!HFUSREPTG2,1,11)</f>
        <v>0.88333333341870457</v>
      </c>
      <c r="S57" s="26">
        <f>INDEX([2]!HFUSREPTG2,1,12)</f>
        <v>0</v>
      </c>
      <c r="T57" s="14">
        <f>SUM(H56:S56)</f>
        <v>50.566666666301899</v>
      </c>
    </row>
    <row r="58" spans="6:20" x14ac:dyDescent="0.35">
      <c r="G58" s="13" t="s">
        <v>27</v>
      </c>
      <c r="H58" s="26">
        <f>INDEX([2]!HFUSREPTG3,1,1)</f>
        <v>0</v>
      </c>
      <c r="I58" s="26">
        <f>INDEX([2]!HFUSREPTG3,1,2)</f>
        <v>0</v>
      </c>
      <c r="J58" s="26">
        <f>INDEX([2]!HFUSREPTG3,1,3)</f>
        <v>0</v>
      </c>
      <c r="K58" s="26">
        <f>INDEX([2]!HFUSREPTG3,1,4)</f>
        <v>5.066666666592937</v>
      </c>
      <c r="L58" s="26">
        <f>INDEX([2]!HFUSREPTG3,1,5)</f>
        <v>2.9833333334536292</v>
      </c>
      <c r="M58" s="26">
        <f>INDEX([2]!HFUSREPTG3,1,6)</f>
        <v>17.53333333338378</v>
      </c>
      <c r="N58" s="26">
        <f>INDEX([2]!HFUSREPTG3,1,7)</f>
        <v>8.066666666592937</v>
      </c>
      <c r="O58" s="26">
        <f>INDEX([2]!HFUSREPTG3,1,8)</f>
        <v>6.7166666665580124</v>
      </c>
      <c r="P58" s="26">
        <f>INDEX([2]!HFUSREPTG3,1,9)</f>
        <v>4.8166666664765216</v>
      </c>
      <c r="Q58" s="26">
        <f>INDEX([2]!HFUSREPTG3,1,10)</f>
        <v>0</v>
      </c>
      <c r="R58" s="26">
        <f>INDEX([2]!HFUSREPTG3,1,11)</f>
        <v>0</v>
      </c>
      <c r="S58" s="26">
        <f>INDEX([2]!HFUSREPTG3,1,12)</f>
        <v>1.0166666666627862</v>
      </c>
      <c r="T58" s="14">
        <f>SUM(H57:S57)</f>
        <v>52.05000000045402</v>
      </c>
    </row>
    <row r="59" spans="6:20" x14ac:dyDescent="0.35">
      <c r="F59"/>
      <c r="G59" s="13" t="s">
        <v>28</v>
      </c>
      <c r="H59" s="26">
        <f>INDEX([2]!HFUSREPTG4,1,1)</f>
        <v>0</v>
      </c>
      <c r="I59" s="26">
        <f>INDEX([2]!HFUSREPTG4,1,2)</f>
        <v>0</v>
      </c>
      <c r="J59" s="26">
        <f>INDEX([2]!HFUSREPTG4,1,3)</f>
        <v>0</v>
      </c>
      <c r="K59" s="26">
        <f>INDEX([2]!HFUSREPTG4,1,4)</f>
        <v>1.9833333331625909</v>
      </c>
      <c r="L59" s="26">
        <f>INDEX([2]!HFUSREPTG4,1,5)</f>
        <v>2.7000000000698492</v>
      </c>
      <c r="M59" s="26">
        <f>INDEX([2]!HFUSREPTG4,1,6)</f>
        <v>10.249999999883585</v>
      </c>
      <c r="N59" s="26">
        <f>INDEX([2]!HFUSREPTG4,1,7)</f>
        <v>17.216666666732635</v>
      </c>
      <c r="O59" s="26">
        <f>INDEX([2]!HFUSREPTG4,1,8)</f>
        <v>16.016666666662786</v>
      </c>
      <c r="P59" s="26">
        <f>INDEX([2]!HFUSREPTG4,1,9)</f>
        <v>9.6166666665812954</v>
      </c>
      <c r="Q59" s="26">
        <f>INDEX([2]!HFUSREPTG4,1,10)</f>
        <v>0</v>
      </c>
      <c r="R59" s="26">
        <f>INDEX([2]!HFUSREPTG4,1,11)</f>
        <v>0</v>
      </c>
      <c r="S59" s="26">
        <f>INDEX([2]!HFUSREPTG4,1,12)</f>
        <v>0</v>
      </c>
      <c r="T59" s="14">
        <f>SUM(H58:S58)</f>
        <v>46.199999999720603</v>
      </c>
    </row>
    <row r="60" spans="6:20" x14ac:dyDescent="0.35">
      <c r="F60"/>
      <c r="G60" s="13" t="s">
        <v>34</v>
      </c>
      <c r="H60" s="26">
        <f>INDEX([2]!HFUSREPTG5,1,1)</f>
        <v>101.81666666676756</v>
      </c>
      <c r="I60" s="26">
        <f>INDEX([2]!HFUSREPTG5,1,2)</f>
        <v>217.56666666670935</v>
      </c>
      <c r="J60" s="26">
        <f>INDEX([2]!HFUSREPTG5,1,3)</f>
        <v>621.46666666661622</v>
      </c>
      <c r="K60" s="26">
        <f>INDEX([2]!HFUSREPTG5,1,4)</f>
        <v>59.349999999976717</v>
      </c>
      <c r="L60" s="26">
        <f>INDEX([2]!HFUSREPTG5,1,5)</f>
        <v>0</v>
      </c>
      <c r="M60" s="26">
        <f>INDEX([2]!HFUSREPTG5,1,6)</f>
        <v>0</v>
      </c>
      <c r="N60" s="26">
        <f>INDEX([2]!HFUSREPTG5,1,7)</f>
        <v>75.883333333244082</v>
      </c>
      <c r="O60" s="26">
        <f>INDEX([2]!HFUSREPTG5,1,8)</f>
        <v>291.01666666672099</v>
      </c>
      <c r="P60" s="26">
        <f>INDEX([2]!HFUSREPTG5,1,9)</f>
        <v>31.283333333325572</v>
      </c>
      <c r="Q60" s="26">
        <f>INDEX([2]!HFUSREPTG5,1,10)</f>
        <v>17.950000000011642</v>
      </c>
      <c r="R60" s="26">
        <f>INDEX([2]!HFUSREPTG5,1,11)</f>
        <v>465.79999999981374</v>
      </c>
      <c r="S60" s="26">
        <f>INDEX([2]!HFUSREPTG5,1,12)</f>
        <v>61.466666666732635</v>
      </c>
      <c r="T60" s="14">
        <f>SUM(H59:S59)</f>
        <v>57.783333333092742</v>
      </c>
    </row>
    <row r="61" spans="6:20" x14ac:dyDescent="0.35">
      <c r="F61"/>
      <c r="G61" s="13" t="s">
        <v>35</v>
      </c>
      <c r="H61" s="26">
        <f>INDEX([2]!HFUSREPTG6,1,1)</f>
        <v>0</v>
      </c>
      <c r="I61" s="26">
        <f>INDEX([2]!HFUSREPTG6,1,2)</f>
        <v>0</v>
      </c>
      <c r="J61" s="26">
        <f>INDEX([2]!HFUSREPTG6,1,3)</f>
        <v>175.43333333346527</v>
      </c>
      <c r="K61" s="26">
        <f>INDEX([2]!HFUSREPTG6,1,4)</f>
        <v>331.71666666684905</v>
      </c>
      <c r="L61" s="26">
        <f>INDEX([2]!HFUSREPTG6,1,5)</f>
        <v>32.816666666592937</v>
      </c>
      <c r="M61" s="26">
        <f>INDEX([2]!HFUSREPTG6,1,6)</f>
        <v>182.85000000038417</v>
      </c>
      <c r="N61" s="26">
        <f>INDEX([2]!HFUSREPTG6,1,7)</f>
        <v>325.6500000001397</v>
      </c>
      <c r="O61" s="26">
        <f>INDEX([2]!HFUSREPTG6,1,8)</f>
        <v>594.48333333351184</v>
      </c>
      <c r="P61" s="26">
        <f>INDEX([2]!HFUSREPTG6,1,9)</f>
        <v>385.6333333334187</v>
      </c>
      <c r="Q61" s="26">
        <f>INDEX([2]!HFUSREPTG6,1,10)</f>
        <v>693.26666666672099</v>
      </c>
      <c r="R61" s="26">
        <f>INDEX([2]!HFUSREPTG6,1,11)</f>
        <v>298.73333333339542</v>
      </c>
      <c r="S61" s="26">
        <f>INDEX([2]!HFUSREPTG6,1,12)</f>
        <v>0</v>
      </c>
      <c r="T61" s="14">
        <f>SUM(H60:S60)</f>
        <v>1943.5999999999185</v>
      </c>
    </row>
    <row r="62" spans="6:20" x14ac:dyDescent="0.35">
      <c r="F62"/>
      <c r="G62" s="13" t="s">
        <v>36</v>
      </c>
      <c r="H62" s="26">
        <f>INDEX([2]!HFUSREPTG7,1,1)</f>
        <v>142.71666666702367</v>
      </c>
      <c r="I62" s="26">
        <f>INDEX([2]!HFUSREPTG7,1,2)</f>
        <v>214.93333333334886</v>
      </c>
      <c r="J62" s="26">
        <f>INDEX([2]!HFUSREPTG7,1,3)</f>
        <v>600.21666666667443</v>
      </c>
      <c r="K62" s="26">
        <f>INDEX([2]!HFUSREPTG7,1,4)</f>
        <v>443.90000000002328</v>
      </c>
      <c r="L62" s="26">
        <f>INDEX([2]!HFUSREPTG7,1,5)</f>
        <v>130.6333333334187</v>
      </c>
      <c r="M62" s="26">
        <f>INDEX([2]!HFUSREPTG7,1,6)</f>
        <v>43.249999999883585</v>
      </c>
      <c r="N62" s="26">
        <f>INDEX([2]!HFUSREPTG7,1,7)</f>
        <v>307.68333333323244</v>
      </c>
      <c r="O62" s="26">
        <f>INDEX([2]!HFUSREPTG7,1,8)</f>
        <v>697.53333333326736</v>
      </c>
      <c r="P62" s="26">
        <f>INDEX([2]!HFUSREPTG7,1,9)</f>
        <v>554.21666666655801</v>
      </c>
      <c r="Q62" s="26">
        <f>INDEX([2]!HFUSREPTG7,1,10)</f>
        <v>745</v>
      </c>
      <c r="R62" s="26">
        <f>INDEX([2]!HFUSREPTG7,1,11)</f>
        <v>720</v>
      </c>
      <c r="S62" s="26">
        <f>INDEX([2]!HFUSREPTG7,1,12)</f>
        <v>66.316666666651145</v>
      </c>
      <c r="T62" s="14">
        <f>SUM(H61:S61)</f>
        <v>3020.5833333344781</v>
      </c>
    </row>
    <row r="63" spans="6:20" x14ac:dyDescent="0.35">
      <c r="F63"/>
      <c r="G63" s="13" t="s">
        <v>37</v>
      </c>
      <c r="H63" s="26">
        <f>INDEX([2]!HFUSREUTG9,1,1)</f>
        <v>744</v>
      </c>
      <c r="I63" s="26">
        <f>INDEX([2]!HFUSREUTG9,1,2)</f>
        <v>672</v>
      </c>
      <c r="J63" s="26">
        <f>INDEX([2]!HFUSREUTG9,1,3)</f>
        <v>743</v>
      </c>
      <c r="K63" s="26">
        <f>INDEX([2]!HFUSREUTG9,1,4)</f>
        <v>336.40000000008149</v>
      </c>
      <c r="L63" s="26">
        <f>INDEX([2]!HFUSREUTG9,1,5)</f>
        <v>654.65000000002328</v>
      </c>
      <c r="M63" s="26">
        <f>INDEX([2]!HFUSREUTG9,1,6)</f>
        <v>720</v>
      </c>
      <c r="N63" s="26">
        <f>INDEX([2]!HFUSREUTG9,1,7)</f>
        <v>665.93333333329065</v>
      </c>
      <c r="O63" s="26">
        <f>INDEX([2]!HFUSREUTG9,1,8)</f>
        <v>744</v>
      </c>
      <c r="P63" s="26">
        <f>INDEX([2]!HFUSREUTG9,1,9)</f>
        <v>720</v>
      </c>
      <c r="Q63" s="26">
        <f>INDEX([2]!HFUSREUTG9,1,10)</f>
        <v>739.51666666660458</v>
      </c>
      <c r="R63" s="26">
        <f>INDEX([2]!HFUSREUTG9,1,11)</f>
        <v>257.00000000005821</v>
      </c>
      <c r="S63" s="26">
        <f>INDEX([2]!HFUSREUTG9,1,12)</f>
        <v>707.34999999997672</v>
      </c>
      <c r="T63" s="14">
        <f>SUM(H62:S62)</f>
        <v>4666.4000000000815</v>
      </c>
    </row>
    <row r="64" spans="6:20" x14ac:dyDescent="0.35">
      <c r="F64"/>
      <c r="G64"/>
      <c r="H64" s="26">
        <f>INDEX([2]!HFUSREUG10,1,1)</f>
        <v>683.39999999996508</v>
      </c>
      <c r="I64" s="26">
        <f>INDEX([2]!HFUSREUG10,1,2)</f>
        <v>671.81666666676756</v>
      </c>
      <c r="J64" s="26">
        <f>INDEX([2]!HFUSREUG10,1,3)</f>
        <v>738.8833333333605</v>
      </c>
      <c r="K64" s="26">
        <f>INDEX([2]!HFUSREUG10,1,4)</f>
        <v>335.15000000002328</v>
      </c>
      <c r="L64" s="26">
        <f>INDEX([2]!HFUSREUG10,1,5)</f>
        <v>332.68333333334886</v>
      </c>
      <c r="M64" s="26">
        <f>INDEX([2]!HFUSREUG10,1,6)</f>
        <v>720</v>
      </c>
      <c r="N64" s="26">
        <f>INDEX([2]!HFUSREUG10,1,7)</f>
        <v>664.51666666672099</v>
      </c>
      <c r="O64" s="26">
        <f>INDEX([2]!HFUSREUG10,1,8)</f>
        <v>744</v>
      </c>
      <c r="P64" s="26">
        <f>INDEX([2]!HFUSREUG10,1,9)</f>
        <v>720</v>
      </c>
      <c r="Q64" s="26">
        <f>INDEX([2]!HFUSREUG10,1,10)</f>
        <v>745</v>
      </c>
      <c r="R64" s="26">
        <f>INDEX([2]!HFUSREUG10,1,11)</f>
        <v>277.43333333329065</v>
      </c>
      <c r="S64" s="26">
        <f>INDEX([2]!HFUSREUG10,1,12)</f>
        <v>683.43333333340706</v>
      </c>
      <c r="T64" s="14">
        <f>SUM(H63:S63)</f>
        <v>7703.8500000000349</v>
      </c>
    </row>
    <row r="65" spans="6:19" x14ac:dyDescent="0.35">
      <c r="F65"/>
      <c r="G65"/>
      <c r="N65"/>
      <c r="O65"/>
      <c r="P65"/>
      <c r="Q65"/>
      <c r="R65"/>
      <c r="S65"/>
    </row>
    <row r="66" spans="6:19" x14ac:dyDescent="0.35">
      <c r="F66"/>
      <c r="G66"/>
      <c r="H66"/>
      <c r="I66" s="36"/>
      <c r="N66"/>
      <c r="O66"/>
      <c r="P66"/>
      <c r="Q66"/>
      <c r="R66"/>
      <c r="S66"/>
    </row>
    <row r="67" spans="6:19" x14ac:dyDescent="0.35">
      <c r="F67"/>
      <c r="G67"/>
      <c r="H67"/>
      <c r="N67"/>
      <c r="O67"/>
      <c r="P67"/>
      <c r="Q67"/>
      <c r="R67"/>
      <c r="S67"/>
    </row>
    <row r="68" spans="6:19" x14ac:dyDescent="0.35"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6:19" x14ac:dyDescent="0.35"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6:19" x14ac:dyDescent="0.35"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6:19" x14ac:dyDescent="0.35">
      <c r="H71"/>
      <c r="I71"/>
      <c r="J71"/>
      <c r="K71"/>
      <c r="L71"/>
      <c r="M71"/>
    </row>
    <row r="72" spans="6:19" x14ac:dyDescent="0.35">
      <c r="H72"/>
      <c r="I72"/>
      <c r="J72"/>
      <c r="K72"/>
      <c r="L72"/>
      <c r="M72"/>
    </row>
    <row r="73" spans="6:19" x14ac:dyDescent="0.35">
      <c r="H73"/>
      <c r="I73"/>
      <c r="J73"/>
      <c r="K73"/>
      <c r="L73"/>
      <c r="M73"/>
    </row>
    <row r="74" spans="6:19" x14ac:dyDescent="0.35">
      <c r="H74"/>
      <c r="I74"/>
      <c r="J74"/>
      <c r="K74"/>
      <c r="L74"/>
      <c r="M74"/>
    </row>
    <row r="75" spans="6:19" x14ac:dyDescent="0.35">
      <c r="H75"/>
      <c r="I75"/>
      <c r="J75"/>
      <c r="K75"/>
      <c r="L75"/>
      <c r="M75"/>
    </row>
    <row r="76" spans="6:19" x14ac:dyDescent="0.35">
      <c r="H76"/>
      <c r="I76"/>
      <c r="J76"/>
      <c r="K76"/>
      <c r="L76"/>
      <c r="M76"/>
    </row>
    <row r="77" spans="6:19" x14ac:dyDescent="0.35">
      <c r="H77"/>
      <c r="I77"/>
      <c r="J77"/>
      <c r="K77"/>
      <c r="L77"/>
      <c r="M77"/>
    </row>
    <row r="78" spans="6:19" x14ac:dyDescent="0.35">
      <c r="I78"/>
      <c r="J78"/>
      <c r="K78"/>
      <c r="L78"/>
      <c r="M78"/>
    </row>
    <row r="79" spans="6:19" x14ac:dyDescent="0.35">
      <c r="I79"/>
      <c r="J79"/>
      <c r="K79"/>
      <c r="L79"/>
      <c r="M79"/>
    </row>
  </sheetData>
  <mergeCells count="16">
    <mergeCell ref="O15:X33"/>
    <mergeCell ref="C32:E32"/>
    <mergeCell ref="C34:E34"/>
    <mergeCell ref="H39:H42"/>
    <mergeCell ref="H35:H38"/>
    <mergeCell ref="H31:H34"/>
    <mergeCell ref="H15:H20"/>
    <mergeCell ref="H27:H30"/>
    <mergeCell ref="C38:E38"/>
    <mergeCell ref="H43:H46"/>
    <mergeCell ref="C40:E40"/>
    <mergeCell ref="H47:H50"/>
    <mergeCell ref="B2:E2"/>
    <mergeCell ref="H1:M1"/>
    <mergeCell ref="H3:H8"/>
    <mergeCell ref="H21:H26"/>
  </mergeCells>
  <pageMargins left="0.7" right="0.7" top="0.75" bottom="0.75" header="0.3" footer="0.3"/>
  <pageSetup paperSize="9" orientation="portrait" r:id="rId1"/>
  <headerFooter>
    <oddFooter>&amp;C&amp;1#&amp;"Calibri"&amp;10&amp;K000000Bureau Veritas | C2 -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X40"/>
  <sheetViews>
    <sheetView workbookViewId="0">
      <selection activeCell="D24" sqref="D24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5" width="18.81640625" style="1" customWidth="1"/>
    <col min="6" max="6" width="5.54296875" style="1" customWidth="1"/>
    <col min="7" max="7" width="5.26953125" style="1" customWidth="1"/>
    <col min="8" max="8" width="10.26953125" style="1" customWidth="1"/>
    <col min="9" max="9" width="12.453125" style="1" bestFit="1" customWidth="1"/>
    <col min="10" max="11" width="10.26953125" style="1" customWidth="1"/>
    <col min="12" max="12" width="10.7265625" style="1" bestFit="1" customWidth="1"/>
    <col min="13" max="19" width="10.26953125" style="1" customWidth="1"/>
    <col min="20" max="20" width="9.1796875" style="1" customWidth="1"/>
    <col min="21" max="16384" width="11.453125" style="1"/>
  </cols>
  <sheetData>
    <row r="2" spans="2:24" x14ac:dyDescent="0.35">
      <c r="B2" s="43" t="s">
        <v>29</v>
      </c>
      <c r="C2" s="43"/>
      <c r="D2" s="43"/>
      <c r="E2" s="43"/>
    </row>
    <row r="3" spans="2:24" ht="15" customHeight="1" x14ac:dyDescent="0.35">
      <c r="X3" s="2"/>
    </row>
    <row r="4" spans="2:24" ht="15" customHeight="1" x14ac:dyDescent="0.35">
      <c r="C4" s="22" t="s">
        <v>39</v>
      </c>
      <c r="X4" s="2"/>
    </row>
    <row r="5" spans="2:24" ht="15" customHeight="1" x14ac:dyDescent="0.35">
      <c r="X5" s="2"/>
    </row>
    <row r="6" spans="2:24" ht="15" customHeight="1" x14ac:dyDescent="0.35">
      <c r="X6" s="2"/>
    </row>
    <row r="7" spans="2:24" ht="15" customHeight="1" x14ac:dyDescent="0.35">
      <c r="H7" s="43" t="s">
        <v>3</v>
      </c>
      <c r="I7" s="43"/>
      <c r="J7" s="43"/>
      <c r="K7" s="43"/>
      <c r="L7" s="43"/>
      <c r="M7" s="43"/>
      <c r="X7" s="2"/>
    </row>
    <row r="8" spans="2:24" ht="15" customHeight="1" thickBot="1" x14ac:dyDescent="0.4">
      <c r="B8" s="3" t="s">
        <v>40</v>
      </c>
      <c r="C8" s="3" t="s">
        <v>0</v>
      </c>
      <c r="D8" s="3" t="s">
        <v>1</v>
      </c>
      <c r="E8" s="3" t="s">
        <v>2</v>
      </c>
      <c r="S8" s="15" t="s">
        <v>33</v>
      </c>
    </row>
    <row r="9" spans="2:24" x14ac:dyDescent="0.35">
      <c r="B9" s="4" t="s">
        <v>4</v>
      </c>
      <c r="C9" s="19">
        <f>[1]BW1!AN$3</f>
        <v>0</v>
      </c>
      <c r="D9" s="19">
        <f>[1]BW1!BQ$3</f>
        <v>0</v>
      </c>
      <c r="E9" s="19">
        <f>[1]BW1!BQ$3</f>
        <v>0</v>
      </c>
      <c r="O9" s="47"/>
      <c r="P9" s="48"/>
      <c r="Q9" s="48"/>
      <c r="R9" s="48"/>
      <c r="S9" s="48"/>
      <c r="T9" s="48"/>
      <c r="U9" s="48"/>
      <c r="V9" s="48"/>
      <c r="W9" s="48"/>
      <c r="X9" s="49"/>
    </row>
    <row r="10" spans="2:24" x14ac:dyDescent="0.35">
      <c r="B10" s="4" t="s">
        <v>10</v>
      </c>
      <c r="C10" s="19">
        <f>[1]BW1!AS$3</f>
        <v>0</v>
      </c>
      <c r="D10" s="19">
        <f>[1]BW1!BH$3</f>
        <v>0</v>
      </c>
      <c r="E10" s="19">
        <f>[1]BW1!BT$3</f>
        <v>0</v>
      </c>
      <c r="H10" s="21"/>
      <c r="I10" s="21"/>
      <c r="J10" s="21"/>
      <c r="K10" s="21"/>
      <c r="L10" s="21"/>
      <c r="M10" s="21"/>
      <c r="O10" s="50"/>
      <c r="P10" s="51"/>
      <c r="Q10" s="51"/>
      <c r="R10" s="51"/>
      <c r="S10" s="51"/>
      <c r="T10" s="51"/>
      <c r="U10" s="51"/>
      <c r="V10" s="51"/>
      <c r="W10" s="51"/>
      <c r="X10" s="52"/>
    </row>
    <row r="11" spans="2:24" ht="15" customHeight="1" x14ac:dyDescent="0.35">
      <c r="O11" s="50"/>
      <c r="P11" s="51"/>
      <c r="Q11" s="51"/>
      <c r="R11" s="51"/>
      <c r="S11" s="51"/>
      <c r="T11" s="51"/>
      <c r="U11" s="51"/>
      <c r="V11" s="51"/>
      <c r="W11" s="51"/>
      <c r="X11" s="52"/>
    </row>
    <row r="12" spans="2:24" x14ac:dyDescent="0.35">
      <c r="B12" s="3" t="s">
        <v>41</v>
      </c>
      <c r="C12" s="3" t="s">
        <v>0</v>
      </c>
      <c r="D12" s="3" t="s">
        <v>1</v>
      </c>
      <c r="E12" s="3" t="s">
        <v>2</v>
      </c>
      <c r="H12" s="6" t="s">
        <v>5</v>
      </c>
      <c r="I12" s="6" t="s">
        <v>30</v>
      </c>
      <c r="J12" s="6" t="s">
        <v>6</v>
      </c>
      <c r="K12" s="6" t="s">
        <v>7</v>
      </c>
      <c r="L12" s="6" t="s">
        <v>8</v>
      </c>
      <c r="M12" s="6" t="s">
        <v>9</v>
      </c>
      <c r="O12" s="50"/>
      <c r="P12" s="51"/>
      <c r="Q12" s="51"/>
      <c r="R12" s="51"/>
      <c r="S12" s="51"/>
      <c r="T12" s="51"/>
      <c r="U12" s="51"/>
      <c r="V12" s="51"/>
      <c r="W12" s="51"/>
      <c r="X12" s="52"/>
    </row>
    <row r="13" spans="2:24" x14ac:dyDescent="0.35">
      <c r="B13" s="4" t="s">
        <v>4</v>
      </c>
      <c r="C13" s="19">
        <f>[1]BW1!AN$3</f>
        <v>0</v>
      </c>
      <c r="D13" s="19">
        <f>[1]BW1!BQ$3</f>
        <v>0</v>
      </c>
      <c r="E13" s="19">
        <f>[1]BW1!BQ$3</f>
        <v>0</v>
      </c>
      <c r="H13" s="18" t="s">
        <v>40</v>
      </c>
      <c r="I13" s="18" t="s">
        <v>4</v>
      </c>
      <c r="J13" s="7">
        <v>0.69</v>
      </c>
      <c r="K13" s="7">
        <v>0</v>
      </c>
      <c r="L13" s="8">
        <v>43048</v>
      </c>
      <c r="M13" s="8">
        <v>43208</v>
      </c>
      <c r="O13" s="50"/>
      <c r="P13" s="51"/>
      <c r="Q13" s="51"/>
      <c r="R13" s="51"/>
      <c r="S13" s="51"/>
      <c r="T13" s="51"/>
      <c r="U13" s="51"/>
      <c r="V13" s="51"/>
      <c r="W13" s="51"/>
      <c r="X13" s="52"/>
    </row>
    <row r="14" spans="2:24" x14ac:dyDescent="0.35">
      <c r="B14" s="4" t="s">
        <v>10</v>
      </c>
      <c r="C14" s="19">
        <f>[1]BW1!AS$3</f>
        <v>0</v>
      </c>
      <c r="D14" s="19">
        <f>[1]BW1!BH$3</f>
        <v>0</v>
      </c>
      <c r="E14" s="19">
        <f>[1]BW1!BT$3</f>
        <v>0</v>
      </c>
      <c r="H14" s="18" t="s">
        <v>40</v>
      </c>
      <c r="I14" s="18" t="s">
        <v>10</v>
      </c>
      <c r="J14" s="7">
        <v>1.03</v>
      </c>
      <c r="K14" s="7">
        <v>-1.1399999999999999</v>
      </c>
      <c r="L14" s="8">
        <v>42384</v>
      </c>
      <c r="M14" s="8">
        <v>42491</v>
      </c>
      <c r="O14" s="50"/>
      <c r="P14" s="51"/>
      <c r="Q14" s="51"/>
      <c r="R14" s="51"/>
      <c r="S14" s="51"/>
      <c r="T14" s="51"/>
      <c r="U14" s="51"/>
      <c r="V14" s="51"/>
      <c r="W14" s="51"/>
      <c r="X14" s="52"/>
    </row>
    <row r="15" spans="2:24" x14ac:dyDescent="0.35">
      <c r="H15" s="18" t="s">
        <v>41</v>
      </c>
      <c r="I15" s="18" t="s">
        <v>4</v>
      </c>
      <c r="J15" s="7">
        <v>0.71</v>
      </c>
      <c r="K15" s="7">
        <v>1.1200000000000001</v>
      </c>
      <c r="L15" s="8">
        <v>42384</v>
      </c>
      <c r="M15" s="8">
        <v>42491</v>
      </c>
      <c r="O15" s="50"/>
      <c r="P15" s="51"/>
      <c r="Q15" s="51"/>
      <c r="R15" s="51"/>
      <c r="S15" s="51"/>
      <c r="T15" s="51"/>
      <c r="U15" s="51"/>
      <c r="V15" s="51"/>
      <c r="W15" s="51"/>
      <c r="X15" s="52"/>
    </row>
    <row r="16" spans="2:24" x14ac:dyDescent="0.35">
      <c r="B16" s="3" t="s">
        <v>42</v>
      </c>
      <c r="C16" s="3" t="s">
        <v>0</v>
      </c>
      <c r="D16" s="3" t="s">
        <v>1</v>
      </c>
      <c r="E16" s="3" t="s">
        <v>2</v>
      </c>
      <c r="H16" s="18" t="s">
        <v>41</v>
      </c>
      <c r="I16" s="18" t="s">
        <v>10</v>
      </c>
      <c r="J16" s="7">
        <v>1</v>
      </c>
      <c r="K16" s="7">
        <v>-1.4</v>
      </c>
      <c r="L16" s="8">
        <v>42384</v>
      </c>
      <c r="M16" s="8">
        <v>42491</v>
      </c>
      <c r="O16" s="50"/>
      <c r="P16" s="51"/>
      <c r="Q16" s="51"/>
      <c r="R16" s="51"/>
      <c r="S16" s="51"/>
      <c r="T16" s="51"/>
      <c r="U16" s="51"/>
      <c r="V16" s="51"/>
      <c r="W16" s="51"/>
      <c r="X16" s="52"/>
    </row>
    <row r="17" spans="2:24" x14ac:dyDescent="0.35">
      <c r="B17" s="4" t="s">
        <v>4</v>
      </c>
      <c r="C17" s="19">
        <f>[1]BW3!AN$3</f>
        <v>0</v>
      </c>
      <c r="D17" s="19">
        <f>[1]BW3!BQ$3</f>
        <v>0</v>
      </c>
      <c r="E17" s="19">
        <f>[1]BW3!BQ$3</f>
        <v>0</v>
      </c>
      <c r="H17" s="18" t="s">
        <v>42</v>
      </c>
      <c r="I17" s="18" t="s">
        <v>4</v>
      </c>
      <c r="J17" s="7">
        <v>0.99</v>
      </c>
      <c r="K17" s="7">
        <v>0.28000000000000003</v>
      </c>
      <c r="L17" s="8">
        <v>42384</v>
      </c>
      <c r="M17" s="8">
        <v>42491</v>
      </c>
      <c r="O17" s="50"/>
      <c r="P17" s="51"/>
      <c r="Q17" s="51"/>
      <c r="R17" s="51"/>
      <c r="S17" s="51"/>
      <c r="T17" s="51"/>
      <c r="U17" s="51"/>
      <c r="V17" s="51"/>
      <c r="W17" s="51"/>
      <c r="X17" s="52"/>
    </row>
    <row r="18" spans="2:24" x14ac:dyDescent="0.35">
      <c r="B18" s="4" t="s">
        <v>10</v>
      </c>
      <c r="C18" s="19">
        <f>[1]BW3!AS$3</f>
        <v>0</v>
      </c>
      <c r="D18" s="10">
        <f>[1]BW3!BH$3</f>
        <v>0</v>
      </c>
      <c r="E18" s="19">
        <f>[1]BW3!BT$3</f>
        <v>0</v>
      </c>
      <c r="H18" s="18" t="s">
        <v>42</v>
      </c>
      <c r="I18" s="18" t="s">
        <v>10</v>
      </c>
      <c r="J18" s="7">
        <v>0.99</v>
      </c>
      <c r="K18" s="7">
        <v>-0.5</v>
      </c>
      <c r="L18" s="8">
        <v>42384</v>
      </c>
      <c r="M18" s="8">
        <v>42491</v>
      </c>
      <c r="O18" s="50"/>
      <c r="P18" s="51"/>
      <c r="Q18" s="51"/>
      <c r="R18" s="51"/>
      <c r="S18" s="51"/>
      <c r="T18" s="51"/>
      <c r="U18" s="51"/>
      <c r="V18" s="51"/>
      <c r="W18" s="51"/>
      <c r="X18" s="52"/>
    </row>
    <row r="19" spans="2:24" x14ac:dyDescent="0.35">
      <c r="H19" s="18" t="s">
        <v>43</v>
      </c>
      <c r="I19" s="18" t="s">
        <v>4</v>
      </c>
      <c r="J19" s="7">
        <v>0.99</v>
      </c>
      <c r="K19" s="7">
        <v>-0.42</v>
      </c>
      <c r="L19" s="8">
        <v>42384</v>
      </c>
      <c r="M19" s="8">
        <v>42491</v>
      </c>
      <c r="O19" s="50"/>
      <c r="P19" s="51"/>
      <c r="Q19" s="51"/>
      <c r="R19" s="51"/>
      <c r="S19" s="51"/>
      <c r="T19" s="51"/>
      <c r="U19" s="51"/>
      <c r="V19" s="51"/>
      <c r="W19" s="51"/>
      <c r="X19" s="52"/>
    </row>
    <row r="20" spans="2:24" x14ac:dyDescent="0.35">
      <c r="B20" s="3" t="s">
        <v>43</v>
      </c>
      <c r="C20" s="3" t="s">
        <v>0</v>
      </c>
      <c r="D20" s="3" t="s">
        <v>1</v>
      </c>
      <c r="E20" s="3" t="s">
        <v>2</v>
      </c>
      <c r="H20" s="18" t="s">
        <v>43</v>
      </c>
      <c r="I20" s="18" t="s">
        <v>10</v>
      </c>
      <c r="J20" s="7">
        <v>0.99</v>
      </c>
      <c r="K20" s="7">
        <v>-0.31</v>
      </c>
      <c r="L20" s="8">
        <v>42384</v>
      </c>
      <c r="M20" s="8">
        <v>42491</v>
      </c>
      <c r="O20" s="50"/>
      <c r="P20" s="51"/>
      <c r="Q20" s="51"/>
      <c r="R20" s="51"/>
      <c r="S20" s="51"/>
      <c r="T20" s="51"/>
      <c r="U20" s="51"/>
      <c r="V20" s="51"/>
      <c r="W20" s="51"/>
      <c r="X20" s="52"/>
    </row>
    <row r="21" spans="2:24" x14ac:dyDescent="0.35">
      <c r="B21" s="4" t="s">
        <v>4</v>
      </c>
      <c r="C21" s="19">
        <f>[1]BW3!AN$3</f>
        <v>0</v>
      </c>
      <c r="D21" s="19">
        <f>[1]BW3!BQ$3</f>
        <v>0</v>
      </c>
      <c r="E21" s="19">
        <f>[1]BW3!BQ$3</f>
        <v>0</v>
      </c>
      <c r="O21" s="50"/>
      <c r="P21" s="51"/>
      <c r="Q21" s="51"/>
      <c r="R21" s="51"/>
      <c r="S21" s="51"/>
      <c r="T21" s="51"/>
      <c r="U21" s="51"/>
      <c r="V21" s="51"/>
      <c r="W21" s="51"/>
      <c r="X21" s="52"/>
    </row>
    <row r="22" spans="2:24" ht="15" thickBot="1" x14ac:dyDescent="0.4">
      <c r="B22" s="4" t="s">
        <v>10</v>
      </c>
      <c r="C22" s="19">
        <f>[1]BW3!AS$3</f>
        <v>0</v>
      </c>
      <c r="D22" s="10">
        <f>[1]BW3!BH$3</f>
        <v>0</v>
      </c>
      <c r="E22" s="19">
        <f>[1]BW3!BT$3</f>
        <v>0</v>
      </c>
      <c r="O22" s="53"/>
      <c r="P22" s="54"/>
      <c r="Q22" s="54"/>
      <c r="R22" s="54"/>
      <c r="S22" s="54"/>
      <c r="T22" s="54"/>
      <c r="U22" s="54"/>
      <c r="V22" s="54"/>
      <c r="W22" s="54"/>
      <c r="X22" s="55"/>
    </row>
    <row r="23" spans="2:24" x14ac:dyDescent="0.35">
      <c r="O23" s="2"/>
      <c r="P23" s="2"/>
      <c r="Q23" s="2"/>
      <c r="R23" s="2"/>
      <c r="S23" s="2"/>
      <c r="T23" s="2"/>
      <c r="U23" s="2"/>
      <c r="V23" s="2"/>
      <c r="W23" s="2"/>
      <c r="X23" s="2"/>
    </row>
    <row r="26" spans="2:24" x14ac:dyDescent="0.35">
      <c r="H26" s="43" t="s">
        <v>31</v>
      </c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</row>
    <row r="27" spans="2:24" x14ac:dyDescent="0.35">
      <c r="E27" s="20" t="s">
        <v>44</v>
      </c>
      <c r="P27" s="11"/>
    </row>
    <row r="28" spans="2:24" x14ac:dyDescent="0.35">
      <c r="H28" s="3" t="s">
        <v>13</v>
      </c>
      <c r="I28" s="3" t="s">
        <v>14</v>
      </c>
      <c r="J28" s="3" t="s">
        <v>15</v>
      </c>
      <c r="K28" s="3" t="s">
        <v>16</v>
      </c>
      <c r="L28" s="3" t="s">
        <v>17</v>
      </c>
      <c r="M28" s="3" t="s">
        <v>18</v>
      </c>
      <c r="N28" s="3" t="s">
        <v>19</v>
      </c>
      <c r="O28" s="3" t="s">
        <v>20</v>
      </c>
      <c r="P28" s="3" t="s">
        <v>21</v>
      </c>
      <c r="Q28" s="3" t="s">
        <v>22</v>
      </c>
      <c r="R28" s="3" t="s">
        <v>23</v>
      </c>
      <c r="S28" s="3" t="s">
        <v>24</v>
      </c>
      <c r="T28" s="3">
        <v>2018</v>
      </c>
    </row>
    <row r="29" spans="2:24" x14ac:dyDescent="0.35">
      <c r="G29" s="13" t="s">
        <v>40</v>
      </c>
      <c r="H29" s="16">
        <f>INDEX([3]!HFUMHONBW1,,1)</f>
        <v>733.58333333343035</v>
      </c>
      <c r="I29" s="16">
        <f>INDEX([3]!HFUMHONBW1,,2)</f>
        <v>669.21666666667443</v>
      </c>
      <c r="J29" s="16">
        <f>INDEX([3]!HFUMHONBW1,,3)</f>
        <v>743</v>
      </c>
      <c r="K29" s="16">
        <f>INDEX([3]!HFUMHONBW1,,4)</f>
        <v>716.65000000008149</v>
      </c>
      <c r="L29" s="16">
        <f>INDEX([3]!HFUMHONBW1,,5)</f>
        <v>731.43333333340706</v>
      </c>
      <c r="M29" s="16">
        <f>INDEX([3]!HFUMHONBW1,,6)</f>
        <v>583.91666666662786</v>
      </c>
      <c r="N29" s="16">
        <f>INDEX([3]!HFUMHONBW1,,7)</f>
        <v>716.4000000001397</v>
      </c>
      <c r="O29" s="16">
        <f>INDEX([3]!HFUMHONBW1,,8)</f>
        <v>744</v>
      </c>
      <c r="P29" s="16">
        <f>INDEX([3]!HFUMHONBW1,,9)</f>
        <v>716.55000000010477</v>
      </c>
      <c r="Q29" s="16">
        <f>INDEX([3]!HFUMHONBW1,,10)</f>
        <v>191.90000000002328</v>
      </c>
      <c r="R29" s="16">
        <f>INDEX([3]!HFUMHONBW1,,11)</f>
        <v>498.21666666667443</v>
      </c>
      <c r="S29" s="16">
        <f>INDEX([3]!HFUMHONBW1,,12)</f>
        <v>744</v>
      </c>
      <c r="T29" s="14">
        <f t="shared" ref="T29:T32" si="0">SUM(H29:S29)</f>
        <v>7788.8666666671634</v>
      </c>
    </row>
    <row r="30" spans="2:24" x14ac:dyDescent="0.35">
      <c r="G30" s="13" t="s">
        <v>41</v>
      </c>
      <c r="H30" s="16">
        <f>INDEX([3]!HFUMHONBW2,,1)</f>
        <v>725.81666666676756</v>
      </c>
      <c r="I30" s="16">
        <f>INDEX([3]!HFUMHONBW2,,2)</f>
        <v>672</v>
      </c>
      <c r="J30" s="16">
        <f>INDEX([3]!HFUMHONBW2,,3)</f>
        <v>55.099999999918509</v>
      </c>
      <c r="K30" s="16">
        <f>INDEX([3]!HFUMHONBW2,,4)</f>
        <v>696.03333333361661</v>
      </c>
      <c r="L30" s="16">
        <f>INDEX([3]!HFUMHONBW2,,5)</f>
        <v>744</v>
      </c>
      <c r="M30" s="16">
        <f>INDEX([3]!HFUMHONBW2,,6)</f>
        <v>720</v>
      </c>
      <c r="N30" s="16">
        <f>INDEX([3]!HFUMHONBW2,,7)</f>
        <v>741.31666666665114</v>
      </c>
      <c r="O30" s="16">
        <f>INDEX([3]!HFUMHONBW2,,8)</f>
        <v>744</v>
      </c>
      <c r="P30" s="16">
        <f>INDEX([3]!HFUMHONBW2,,9)</f>
        <v>713.65000000008149</v>
      </c>
      <c r="Q30" s="16">
        <f>INDEX([3]!HFUMHONBW2,,10)</f>
        <v>694.04999999998836</v>
      </c>
      <c r="R30" s="16">
        <f>INDEX([3]!HFUMHONBW2,,11)</f>
        <v>657.36666666681413</v>
      </c>
      <c r="S30" s="16">
        <f>INDEX([3]!HFUMHONBW2,,12)</f>
        <v>739.53333333344199</v>
      </c>
      <c r="T30" s="14">
        <f t="shared" si="0"/>
        <v>7902.8666666672798</v>
      </c>
    </row>
    <row r="31" spans="2:24" x14ac:dyDescent="0.35">
      <c r="G31" s="13" t="s">
        <v>42</v>
      </c>
      <c r="H31" s="16">
        <f>INDEX([3]!HFUMHONBW3,,1)</f>
        <v>741.94999999995343</v>
      </c>
      <c r="I31" s="16">
        <f>INDEX([3]!HFUMHONBW3,,2)</f>
        <v>668.20000000001164</v>
      </c>
      <c r="J31" s="16">
        <f>INDEX([3]!HFUMHONBW3,,3)</f>
        <v>743</v>
      </c>
      <c r="K31" s="16">
        <f>INDEX([3]!HFUMHONBW3,,4)</f>
        <v>542.68333333317423</v>
      </c>
      <c r="L31" s="16">
        <f>INDEX([3]!HFUMHONBW3,,5)</f>
        <v>681.83333333360497</v>
      </c>
      <c r="M31" s="16">
        <f>INDEX([3]!HFUMHONBW3,,6)</f>
        <v>720</v>
      </c>
      <c r="N31" s="16">
        <f>INDEX([3]!HFUMHONBW3,,7)</f>
        <v>731.35000000015134</v>
      </c>
      <c r="O31" s="16">
        <f>INDEX([3]!HFUMHONBW3,,8)</f>
        <v>740.04999999987194</v>
      </c>
      <c r="P31" s="16">
        <f>INDEX([3]!HFUMHONBW3,,9)</f>
        <v>643.23333333316259</v>
      </c>
      <c r="Q31" s="16">
        <f>INDEX([3]!HFUMHONBW3,,10)</f>
        <v>743.93333333334886</v>
      </c>
      <c r="R31" s="16">
        <f>INDEX([3]!HFUMHONBW3,,11)</f>
        <v>714.49999999988358</v>
      </c>
      <c r="S31" s="16">
        <f>INDEX([3]!HFUMHONBW3,,12)</f>
        <v>741.75</v>
      </c>
      <c r="T31" s="14">
        <f t="shared" si="0"/>
        <v>8412.4833333331626</v>
      </c>
    </row>
    <row r="32" spans="2:24" x14ac:dyDescent="0.35">
      <c r="G32" s="13" t="s">
        <v>43</v>
      </c>
      <c r="H32" s="16">
        <f>INDEX([3]!HFUMHONTG1,,1)</f>
        <v>1.7666666666627862</v>
      </c>
      <c r="I32" s="16">
        <f>INDEX([3]!HFUMHONTG1,,2)</f>
        <v>0</v>
      </c>
      <c r="J32" s="16">
        <f>INDEX([3]!HFUMHONTG1,,3)</f>
        <v>6.0666666667093523</v>
      </c>
      <c r="K32" s="16">
        <f>INDEX([3]!HFUMHONTG1,,4)</f>
        <v>7.216666666790843</v>
      </c>
      <c r="L32" s="16">
        <f>INDEX([3]!HFUMHONTG1,,5)</f>
        <v>17.066666666592937</v>
      </c>
      <c r="M32" s="16">
        <f>INDEX([3]!HFUMHONTG1,,6)</f>
        <v>6.3499999999185093</v>
      </c>
      <c r="N32" s="16">
        <f>INDEX([3]!HFUMHONTG1,,7)</f>
        <v>13.983333333337214</v>
      </c>
      <c r="O32" s="16">
        <f>INDEX([3]!HFUMHONTG1,,8)</f>
        <v>0</v>
      </c>
      <c r="P32" s="16">
        <f>INDEX([3]!HFUMHONTG1,,9)</f>
        <v>12.483333333337214</v>
      </c>
      <c r="Q32" s="16">
        <f>INDEX([3]!HFUMHONTG1,,10)</f>
        <v>39.816666666709352</v>
      </c>
      <c r="R32" s="16">
        <f>INDEX([3]!HFUMHONTG1,,11)</f>
        <v>27.516666666604578</v>
      </c>
      <c r="S32" s="16">
        <f>INDEX([3]!HFUMHONTG1,,12)</f>
        <v>0</v>
      </c>
      <c r="T32" s="14">
        <f t="shared" si="0"/>
        <v>132.26666666666279</v>
      </c>
    </row>
    <row r="34" spans="7:19" x14ac:dyDescent="0.35">
      <c r="G34" s="43" t="s">
        <v>32</v>
      </c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</row>
    <row r="36" spans="7:19" x14ac:dyDescent="0.35">
      <c r="H36" s="3" t="s">
        <v>13</v>
      </c>
      <c r="I36" s="3" t="s">
        <v>14</v>
      </c>
      <c r="J36" s="3" t="s">
        <v>15</v>
      </c>
      <c r="K36" s="3" t="s">
        <v>16</v>
      </c>
      <c r="L36" s="3" t="s">
        <v>17</v>
      </c>
      <c r="M36" s="3" t="s">
        <v>18</v>
      </c>
      <c r="N36" s="3" t="s">
        <v>19</v>
      </c>
      <c r="O36" s="3" t="s">
        <v>20</v>
      </c>
      <c r="P36" s="3" t="s">
        <v>21</v>
      </c>
      <c r="Q36" s="3" t="s">
        <v>22</v>
      </c>
      <c r="R36" s="3" t="s">
        <v>23</v>
      </c>
      <c r="S36" s="3" t="s">
        <v>24</v>
      </c>
    </row>
    <row r="37" spans="7:19" x14ac:dyDescent="0.35">
      <c r="G37" s="13" t="s">
        <v>40</v>
      </c>
      <c r="H37" s="17">
        <f>INDEX([3]!FCAMHONTG3,,1)*100</f>
        <v>0</v>
      </c>
      <c r="I37" s="17">
        <f>INDEX([3]!FCAMHONTG3,,2)*100</f>
        <v>0</v>
      </c>
      <c r="J37" s="17">
        <f>INDEX([3]!FCAMHONTG3,,3)*100</f>
        <v>1.5680000000000001</v>
      </c>
      <c r="K37" s="17">
        <f>INDEX([3]!FCAMHONTG3,,4)*100</f>
        <v>0</v>
      </c>
      <c r="L37" s="17">
        <f>INDEX([3]!FCAMHONTG3,,5)*100</f>
        <v>2.6589999999999998</v>
      </c>
      <c r="M37" s="17">
        <f>INDEX([3]!FCAMHONTG3,,6)*100</f>
        <v>17.645</v>
      </c>
      <c r="N37" s="17">
        <f>INDEX([3]!FCAMHONTG3,,7)*100</f>
        <v>13.664000000000001</v>
      </c>
      <c r="O37" s="17">
        <f>INDEX([3]!FCAMHONTG3,,8)*100</f>
        <v>17.707000000000001</v>
      </c>
      <c r="P37" s="17">
        <f>INDEX([3]!FCAMHONTG3,,9)*100</f>
        <v>8.0679999999999996</v>
      </c>
      <c r="Q37" s="17">
        <f>INDEX([3]!FCAMHONTG3,,10)*100</f>
        <v>0.32500000000000001</v>
      </c>
      <c r="R37" s="17">
        <f>INDEX([3]!FCAMHONTG3,,11)*100</f>
        <v>4.0579999999999998</v>
      </c>
      <c r="S37" s="17">
        <f>INDEX([3]!FCAMHONTG3,,12)*100</f>
        <v>3.302</v>
      </c>
    </row>
    <row r="38" spans="7:19" x14ac:dyDescent="0.35">
      <c r="G38" s="13" t="s">
        <v>41</v>
      </c>
      <c r="H38" s="17">
        <f>INDEX([3]!FCAMHONTG4,,1)*100</f>
        <v>5.5270000000000001</v>
      </c>
      <c r="I38" s="17">
        <f>INDEX([3]!FCAMHONTG4,,2)*100</f>
        <v>1.131</v>
      </c>
      <c r="J38" s="17">
        <f>INDEX([3]!FCAMHONTG4,,3)*100</f>
        <v>11.738</v>
      </c>
      <c r="K38" s="17">
        <f>INDEX([3]!FCAMHONTG4,,4)*100</f>
        <v>11.296000000000001</v>
      </c>
      <c r="L38" s="17">
        <f>INDEX([3]!FCAMHONTG4,,5)*100</f>
        <v>25.174999999999997</v>
      </c>
      <c r="M38" s="17">
        <f>INDEX([3]!FCAMHONTG4,,6)*100</f>
        <v>26.333000000000002</v>
      </c>
      <c r="N38" s="17">
        <f>INDEX([3]!FCAMHONTG4,,7)*100</f>
        <v>32.835000000000001</v>
      </c>
      <c r="O38" s="17">
        <f>INDEX([3]!FCAMHONTG4,,8)*100</f>
        <v>28.303000000000001</v>
      </c>
      <c r="P38" s="17">
        <f>INDEX([3]!FCAMHONTG4,,9)*100</f>
        <v>38.265000000000001</v>
      </c>
      <c r="Q38" s="17">
        <f>INDEX([3]!FCAMHONTG4,,10)*100</f>
        <v>52.154999999999994</v>
      </c>
      <c r="R38" s="17">
        <f>INDEX([3]!FCAMHONTG4,,11)*100</f>
        <v>13.125999999999999</v>
      </c>
      <c r="S38" s="17">
        <f>INDEX([3]!FCAMHONTG4,,12)*100</f>
        <v>19.451000000000001</v>
      </c>
    </row>
    <row r="39" spans="7:19" x14ac:dyDescent="0.35">
      <c r="G39" s="13" t="s">
        <v>42</v>
      </c>
      <c r="H39" s="17">
        <f>INDEX([3]!FCAMHONTG5,,1)*100</f>
        <v>20.483000000000001</v>
      </c>
      <c r="I39" s="17">
        <f>INDEX([3]!FCAMHONTG5,,2)*100</f>
        <v>18.698999999999998</v>
      </c>
      <c r="J39" s="17">
        <f>INDEX([3]!FCAMHONTG5,,3)*100</f>
        <v>24.317</v>
      </c>
      <c r="K39" s="17">
        <f>INDEX([3]!FCAMHONTG5,,4)*100</f>
        <v>11.785</v>
      </c>
      <c r="L39" s="17">
        <f>INDEX([3]!FCAMHONTG5,,5)*100</f>
        <v>18.600000000000001</v>
      </c>
      <c r="M39" s="17">
        <f>INDEX([3]!FCAMHONTG5,,6)*100</f>
        <v>27.965</v>
      </c>
      <c r="N39" s="17">
        <f>INDEX([3]!FCAMHONTG5,,7)*100</f>
        <v>26.306000000000001</v>
      </c>
      <c r="O39" s="17">
        <f>INDEX([3]!FCAMHONTG5,,8)*100</f>
        <v>30.014000000000003</v>
      </c>
      <c r="P39" s="17">
        <f>INDEX([3]!FCAMHONTG5,,9)*100</f>
        <v>20.814</v>
      </c>
      <c r="Q39" s="17">
        <f>INDEX([3]!FCAMHONTG5,,10)*100</f>
        <v>14.829999999999998</v>
      </c>
      <c r="R39" s="17">
        <f>INDEX([3]!FCAMHONTG5,,11)*100</f>
        <v>20.866</v>
      </c>
      <c r="S39" s="17">
        <f>INDEX([3]!FCAMHONTG5,,12)*100</f>
        <v>14.680999999999999</v>
      </c>
    </row>
    <row r="40" spans="7:19" x14ac:dyDescent="0.35">
      <c r="G40" s="13" t="s">
        <v>43</v>
      </c>
      <c r="H40" s="17">
        <f>INDEX([3]!FCAMHONTG4,,1)*100</f>
        <v>5.5270000000000001</v>
      </c>
      <c r="I40" s="17">
        <f>INDEX([3]!FCAMHONTG4,,2)*100</f>
        <v>1.131</v>
      </c>
      <c r="J40" s="17">
        <f>INDEX([3]!FCAMHONTG4,,3)*100</f>
        <v>11.738</v>
      </c>
      <c r="K40" s="17">
        <f>INDEX([3]!FCAMHONTG4,,4)*100</f>
        <v>11.296000000000001</v>
      </c>
      <c r="L40" s="17">
        <f>INDEX([3]!FCAMHONTG4,,5)*100</f>
        <v>25.174999999999997</v>
      </c>
      <c r="M40" s="17">
        <f>INDEX([3]!FCAMHONTG4,,6)*100</f>
        <v>26.333000000000002</v>
      </c>
      <c r="N40" s="17">
        <f>INDEX([3]!FCAMHONTG4,,7)*100</f>
        <v>32.835000000000001</v>
      </c>
      <c r="O40" s="17">
        <f>INDEX([3]!FCAMHONTG4,,8)*100</f>
        <v>28.303000000000001</v>
      </c>
      <c r="P40" s="17">
        <f>INDEX([3]!FCAMHONTG4,,9)*100</f>
        <v>38.265000000000001</v>
      </c>
      <c r="Q40" s="17">
        <f>INDEX([3]!FCAMHONTG4,,10)*100</f>
        <v>52.154999999999994</v>
      </c>
      <c r="R40" s="17">
        <f>INDEX([3]!FCAMHONTG4,,11)*100</f>
        <v>13.125999999999999</v>
      </c>
      <c r="S40" s="17">
        <f>INDEX([3]!FCAMHONTG4,,12)*100</f>
        <v>19.451000000000001</v>
      </c>
    </row>
  </sheetData>
  <mergeCells count="5">
    <mergeCell ref="H26:T26"/>
    <mergeCell ref="G34:S34"/>
    <mergeCell ref="B2:E2"/>
    <mergeCell ref="H7:M7"/>
    <mergeCell ref="O9:X22"/>
  </mergeCells>
  <pageMargins left="0.7" right="0.7" top="0.75" bottom="0.75" header="0.3" footer="0.3"/>
  <pageSetup orientation="portrait" r:id="rId1"/>
  <headerFooter>
    <oddFooter>&amp;C&amp;1#&amp;"Calibri"&amp;10&amp;K000000Bureau Veritas | C2 -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SON REUS</vt:lpstr>
      <vt:lpstr>CAS TRESORER</vt:lpstr>
    </vt:vector>
  </TitlesOfParts>
  <Company>Enel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Duran, Clara</dc:creator>
  <cp:lastModifiedBy>Clara OLIVER</cp:lastModifiedBy>
  <dcterms:created xsi:type="dcterms:W3CDTF">2019-02-07T11:34:00Z</dcterms:created>
  <dcterms:modified xsi:type="dcterms:W3CDTF">2023-02-20T09:35:00Z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2022-07-22T07:57:09Z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f0854c64-3aa6-4b27-89c0-88cfdc9d64ce</vt:lpwstr>
  </property>
  <property fmtid="{D5CDD505-2E9C-101B-9397-08002B2CF9AE}" pid="8" name="MSIP_Label_797ad33d-ed35-43c0-b526-22bc83c17deb_ContentBits">
    <vt:lpwstr>1</vt:lpwstr>
  </property>
  <property fmtid="{D5CDD505-2E9C-101B-9397-08002B2CF9AE}" pid="9" name="MSIP_Label_39903d81-26ea-446d-9b9f-b42e2424be19_Enabled">
    <vt:lpwstr>true</vt:lpwstr>
  </property>
  <property fmtid="{D5CDD505-2E9C-101B-9397-08002B2CF9AE}" pid="10" name="MSIP_Label_39903d81-26ea-446d-9b9f-b42e2424be19_SetDate">
    <vt:lpwstr>2023-02-20T09:34:53Z</vt:lpwstr>
  </property>
  <property fmtid="{D5CDD505-2E9C-101B-9397-08002B2CF9AE}" pid="11" name="MSIP_Label_39903d81-26ea-446d-9b9f-b42e2424be19_Method">
    <vt:lpwstr>Standard</vt:lpwstr>
  </property>
  <property fmtid="{D5CDD505-2E9C-101B-9397-08002B2CF9AE}" pid="12" name="MSIP_Label_39903d81-26ea-446d-9b9f-b42e2424be19_Name">
    <vt:lpwstr>C2 Internal SWE</vt:lpwstr>
  </property>
  <property fmtid="{D5CDD505-2E9C-101B-9397-08002B2CF9AE}" pid="13" name="MSIP_Label_39903d81-26ea-446d-9b9f-b42e2424be19_SiteId">
    <vt:lpwstr>fffad414-b6a3-4f32-a9bd-42d28fc811f1</vt:lpwstr>
  </property>
  <property fmtid="{D5CDD505-2E9C-101B-9397-08002B2CF9AE}" pid="14" name="MSIP_Label_39903d81-26ea-446d-9b9f-b42e2424be19_ActionId">
    <vt:lpwstr>0a88295d-d323-4250-8704-201b72c05763</vt:lpwstr>
  </property>
  <property fmtid="{D5CDD505-2E9C-101B-9397-08002B2CF9AE}" pid="15" name="MSIP_Label_39903d81-26ea-446d-9b9f-b42e2424be19_ContentBits">
    <vt:lpwstr>2</vt:lpwstr>
  </property>
</Properties>
</file>